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شغل وزارة\لجنة تعديل برمجيات الانجاز\"/>
    </mc:Choice>
  </mc:AlternateContent>
  <workbookProtection workbookPassword="C707" lockStructure="1"/>
  <bookViews>
    <workbookView xWindow="0" yWindow="0" windowWidth="15180" windowHeight="7305" tabRatio="799"/>
  </bookViews>
  <sheets>
    <sheet name="الشاشة الرئيسية" sheetId="52" r:id="rId1"/>
    <sheet name="متلقي الخدمة ومكان التنفيذ" sheetId="55" r:id="rId2"/>
    <sheet name="البرنامج" sheetId="43" r:id="rId3"/>
    <sheet name="تقرير الانجاز الشهري" sheetId="48" r:id="rId4"/>
    <sheet name="خلاصةبرنامج" sheetId="8" r:id="rId5"/>
    <sheet name="رسم بياني للإنجاز الكلي" sheetId="51" state="hidden" r:id="rId6"/>
    <sheet name="الخلاصة" sheetId="26" r:id="rId7"/>
    <sheet name="تعليمات" sheetId="54" state="hidden" r:id="rId8"/>
    <sheet name="date" sheetId="53" state="hidden" r:id="rId9"/>
    <sheet name="Q1" sheetId="45" state="hidden" r:id="rId10"/>
    <sheet name="Q2" sheetId="46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ADNAN">#REF!</definedName>
    <definedName name="EMAD">البرنامج!$B$7</definedName>
    <definedName name="EMAD10">البرنامج!$E$12</definedName>
    <definedName name="EMAD2">البرنامج!$B$9</definedName>
    <definedName name="EMAD3">البرنامج!$A$7</definedName>
    <definedName name="EMAD4">البرنامج!$A$8</definedName>
    <definedName name="EMAD5">البرنامج!$A$9</definedName>
    <definedName name="EMAD9">البرنامج!$E$11</definedName>
    <definedName name="ldate">date!$F:$F</definedName>
    <definedName name="_xlnm.Print_Area" localSheetId="2">البرنامج!$A$1:$W$81</definedName>
    <definedName name="_xlnm.Print_Area" localSheetId="0">'الشاشة الرئيسية'!$A$1:$O$39</definedName>
    <definedName name="_xlnm.Print_Area" localSheetId="7">تعليمات!$A$1:$L$53</definedName>
    <definedName name="_xlnm.Print_Area" localSheetId="4">خلاصةبرنامج!$A$1:$N$77</definedName>
    <definedName name="_xlnm.Print_Area" localSheetId="5">'رسم بياني للإنجاز الكلي'!$A$1:$V$59</definedName>
    <definedName name="SAMER">البرنامج!$B$8</definedName>
    <definedName name="أداء.الطلبة.والتقييم">'Q1'!$R$4:$R$6</definedName>
    <definedName name="إدارة.الموارد">'Q1'!$I$3:$I$5</definedName>
    <definedName name="إدارة.الموارد.f">'Q1'!$I$14:$I$16</definedName>
    <definedName name="اسماء.المديريات">date!$O$2:$O$45</definedName>
    <definedName name="الاتصال.والتواصل">'Q1'!$H$3:$H$5</definedName>
    <definedName name="الإدارة">'Q1'!$AB$4:$AB$6</definedName>
    <definedName name="الأساليب" localSheetId="0">[1]خلاصةبرنامج!$B$30:$B$47</definedName>
    <definedName name="الأساليب">خلاصةبرنامج!$B$39:$B$56</definedName>
    <definedName name="الأسبوع">[2]Q1!$D$21:$D$25</definedName>
    <definedName name="التخصص" localSheetId="0">[1]Q2!$B$2:$B$23</definedName>
    <definedName name="التخصص">'Q2'!$B$2:$B$26</definedName>
    <definedName name="التخصصات">'Q2'!$A$28:$A$51</definedName>
    <definedName name="التخطيط.والتقييم">'Q1'!$G$3:$G$6</definedName>
    <definedName name="التربية.الاسلامية">'Q2'!$C$3:$L$3</definedName>
    <definedName name="التعلم.المتمركز.حول.الطالب">'Q1'!$F$3:$F$5</definedName>
    <definedName name="التعليم.والتعلم">'Q1'!$P$3:$P$4</definedName>
    <definedName name="التمكين">'Q1'!$V$4</definedName>
    <definedName name="التنفيذ">'Q1'!$D$21:$D$25</definedName>
    <definedName name="التنمية.المهنية">'Q1'!$J$3:$J$4</definedName>
    <definedName name="الحاسوب">'Q2'!$C$15:$L$15</definedName>
    <definedName name="الدور">'Q1'!$C$30:$C$33</definedName>
    <definedName name="الرياضيات">'Q2'!$C$6:$L$6</definedName>
    <definedName name="الصفوف.الثلاث.الأولى">'Q2'!$C$21:$V$21</definedName>
    <definedName name="الفيزياء">'Q2'!$C$8:$L$8</definedName>
    <definedName name="القيادة">'Q1'!$AA$4:$AA$6</definedName>
    <definedName name="القيادة.المتمركزة.حول.التعلم">'Q1'!$F$3:$F$5</definedName>
    <definedName name="القيادة.المتمركزة.حول.المتعلم">'Q1'!$F$3:$F$5</definedName>
    <definedName name="القيادة.المتمركزو">'Q1'!$F$3:$F$5</definedName>
    <definedName name="القيادة.والإدارة">'Q1'!$Z$3:$Z$4</definedName>
    <definedName name="القيادة.والقيم.والرؤية">'Q1'!$E$3:$E$5</definedName>
    <definedName name="الكيمياء">'Q2'!$C$9:$L$9</definedName>
    <definedName name="اللغة.الانجليزية">'Q2'!$C$5:$L$5</definedName>
    <definedName name="اللغة.العربية">'Q2'!$C$4:$L$4</definedName>
    <definedName name="اللغة.الفرنسية">'Q2'!$C$26:$L$26</definedName>
    <definedName name="المباحث">'Q2'!$A$28:$A$51</definedName>
    <definedName name="المدرسةوالمجتمع">'Q1'!$W$3:$W$4</definedName>
    <definedName name="المناهج.والتدريس">'Q1'!$Q$4:$Q$7</definedName>
    <definedName name="اليوم" localSheetId="0">[1]Q1!$B$21:$B$25</definedName>
    <definedName name="اليوم">'Q1'!$B$21:$B$25</definedName>
    <definedName name="اناث">'Q1'!$I$21:$I$24</definedName>
    <definedName name="أيام.العطل.الرسمية">date!$H$2:$H$9</definedName>
    <definedName name="بيانات_المشرفين" localSheetId="0">[3]Esupervisor!$B$4:$H$200</definedName>
    <definedName name="بيانات_المشرفين">[4]Esupervisor!$B$4:$H$200</definedName>
    <definedName name="بيئة.الطالب">'Q1'!$S$3:$S$5</definedName>
    <definedName name="تاريخ">'Q2'!$C$12:$L$12</definedName>
    <definedName name="تخصص" localSheetId="0">[1]Q2!$B$3:$B$23</definedName>
    <definedName name="تخصص">'Q2'!$B$3:$B$26</definedName>
    <definedName name="تربية.خاصة">'Q2'!$C$19:$L$19</definedName>
    <definedName name="تربية.رياضية">'Q2'!$C$17:$L$17</definedName>
    <definedName name="تربية.فنية">'Q2'!$C$16:$L$16</definedName>
    <definedName name="تربية.مهنية">'Q2'!$C$25:$L$25</definedName>
    <definedName name="تربية.موسيقية">'Q2'!$C$18:$L$18</definedName>
    <definedName name="تربية.وطنية">'Q2'!$C$14:$L$14</definedName>
    <definedName name="تركيز.المدرسة">'Q1'!$T$4:$T$5</definedName>
    <definedName name="تعلم.وتعليم">'Q1'!$A$3:$A$9</definedName>
    <definedName name="ثقافة.مالية">'Q2'!$C$20:$L$20</definedName>
    <definedName name="جغرافيا">'Q2'!$C$13:$L$13</definedName>
    <definedName name="جنس" localSheetId="0">[1]Q1!$I$29:$I$30</definedName>
    <definedName name="جنس">'Q1'!$I$29:$I$30</definedName>
    <definedName name="دعم.التعلم">'Q1'!$U$4:$U$5</definedName>
    <definedName name="ذكور">'Q1'!$I$29:$I$30</definedName>
    <definedName name="رياض.أطفال">'Q2'!$C$22:$L$22</definedName>
    <definedName name="عام">'Q1'!$J$28:$J$29</definedName>
    <definedName name="علوم.أرض">'Q2'!$C$11:$L$11</definedName>
    <definedName name="علوم.حياتية">'Q2'!$C$10:$L$10</definedName>
    <definedName name="علوم.عامة">'Q2'!$C$7:$L$7</definedName>
    <definedName name="فروع.التعليم.الصناعي">'Q2'!$C$23:$L$23</definedName>
    <definedName name="فروع.تعليم.مهني">'Q2'!$C$24:$L$24</definedName>
    <definedName name="فئة" localSheetId="0">[1]Q1!$C$21:$C$22</definedName>
    <definedName name="فئة">'Q1'!$C$21:$C$22</definedName>
    <definedName name="مبرر" localSheetId="0">[1]Q1!$F$21:$F$28</definedName>
    <definedName name="مبرر">'Q1'!$F$21:$F$27</definedName>
    <definedName name="مختص">'Q1'!$K$28:$K$29</definedName>
    <definedName name="مدرسة">'Q1'!$O$2:$O$5</definedName>
    <definedName name="مدير">'Q1'!$K$2:$K$10</definedName>
    <definedName name="مدير.مدرسة">'Q2'!$C$2:$L$2</definedName>
    <definedName name="مديرة">'Q1'!#REF!</definedName>
    <definedName name="مرحلة.ر">'Q2'!#REF!</definedName>
    <definedName name="مرحلة.ع">'Q2'!#REF!</definedName>
    <definedName name="مشاركة.المجتمع">'Q1'!$Y$4</definedName>
    <definedName name="مشاركة.اولياء.الأمور">'Q1'!$X$4</definedName>
    <definedName name="مشرف">'Q1'!$M$2:$M$10</definedName>
    <definedName name="معلم">'Q1'!$A$21:$A$28</definedName>
    <definedName name="معلمة">'Q1'!$A$30:$A$38</definedName>
    <definedName name="وظيفة" localSheetId="0">[1]Q1!$E$21:$E$24</definedName>
    <definedName name="وظيفة">'Q1'!$E$21:$E$24</definedName>
  </definedNames>
  <calcPr calcId="152511"/>
</workbook>
</file>

<file path=xl/calcChain.xml><?xml version="1.0" encoding="utf-8"?>
<calcChain xmlns="http://schemas.openxmlformats.org/spreadsheetml/2006/main">
  <c r="I2" i="8" l="1"/>
  <c r="C2" i="8"/>
  <c r="I3" i="8"/>
  <c r="C3" i="8"/>
  <c r="M66" i="8"/>
  <c r="B6" i="48"/>
  <c r="B7" i="48" s="1"/>
  <c r="AM6" i="45" l="1"/>
  <c r="AL6" i="45"/>
  <c r="AK6" i="45"/>
  <c r="AJ6" i="45"/>
  <c r="AI6" i="45"/>
  <c r="AH6" i="45"/>
  <c r="AG6" i="45"/>
  <c r="AF6" i="45"/>
  <c r="AE6" i="45"/>
  <c r="B4" i="48" l="1"/>
  <c r="B5" i="48" s="1"/>
  <c r="S20" i="43" l="1"/>
  <c r="P21" i="43"/>
  <c r="Q21" i="43"/>
  <c r="R21" i="43"/>
  <c r="S21" i="43"/>
  <c r="P22" i="43"/>
  <c r="Q22" i="43"/>
  <c r="R22" i="43"/>
  <c r="S22" i="43"/>
  <c r="P23" i="43"/>
  <c r="Q23" i="43"/>
  <c r="R23" i="43"/>
  <c r="S23" i="43"/>
  <c r="P24" i="43"/>
  <c r="Q24" i="43"/>
  <c r="R24" i="43"/>
  <c r="S24" i="43"/>
  <c r="P25" i="43"/>
  <c r="Q25" i="43"/>
  <c r="R25" i="43"/>
  <c r="S25" i="43"/>
  <c r="P26" i="43"/>
  <c r="Q26" i="43"/>
  <c r="R26" i="43"/>
  <c r="S26" i="43"/>
  <c r="P27" i="43"/>
  <c r="Q27" i="43"/>
  <c r="R27" i="43"/>
  <c r="S27" i="43"/>
  <c r="P28" i="43"/>
  <c r="Q28" i="43"/>
  <c r="R28" i="43"/>
  <c r="S28" i="43"/>
  <c r="P29" i="43"/>
  <c r="Q29" i="43"/>
  <c r="R29" i="43"/>
  <c r="S29" i="43"/>
  <c r="P30" i="43"/>
  <c r="Q30" i="43"/>
  <c r="R30" i="43"/>
  <c r="S30" i="43"/>
  <c r="P31" i="43"/>
  <c r="Q31" i="43"/>
  <c r="R31" i="43"/>
  <c r="S31" i="43"/>
  <c r="P32" i="43"/>
  <c r="Q32" i="43"/>
  <c r="R32" i="43"/>
  <c r="S32" i="43"/>
  <c r="P33" i="43"/>
  <c r="Q33" i="43"/>
  <c r="R33" i="43"/>
  <c r="S33" i="43"/>
  <c r="P34" i="43"/>
  <c r="Q34" i="43"/>
  <c r="R34" i="43"/>
  <c r="S34" i="43"/>
  <c r="P35" i="43"/>
  <c r="Q35" i="43"/>
  <c r="R35" i="43"/>
  <c r="S35" i="43"/>
  <c r="P36" i="43"/>
  <c r="Q36" i="43"/>
  <c r="R36" i="43"/>
  <c r="S36" i="43"/>
  <c r="P37" i="43"/>
  <c r="Q37" i="43"/>
  <c r="R37" i="43"/>
  <c r="S37" i="43"/>
  <c r="P38" i="43"/>
  <c r="Q38" i="43"/>
  <c r="R38" i="43"/>
  <c r="S38" i="43"/>
  <c r="P39" i="43"/>
  <c r="Q39" i="43"/>
  <c r="R39" i="43"/>
  <c r="S39" i="43"/>
  <c r="P40" i="43"/>
  <c r="Q40" i="43"/>
  <c r="R40" i="43"/>
  <c r="S40" i="43"/>
  <c r="P41" i="43"/>
  <c r="Q41" i="43"/>
  <c r="R41" i="43"/>
  <c r="S41" i="43"/>
  <c r="P42" i="43"/>
  <c r="Q42" i="43"/>
  <c r="R42" i="43"/>
  <c r="S42" i="43"/>
  <c r="S16" i="43" l="1"/>
  <c r="S17" i="43"/>
  <c r="M23" i="45"/>
  <c r="N14" i="43" l="1"/>
  <c r="S18" i="43" l="1"/>
  <c r="S19" i="43"/>
  <c r="S43" i="43"/>
  <c r="S44" i="43"/>
  <c r="S45" i="43"/>
  <c r="S46" i="43"/>
  <c r="S47" i="43"/>
  <c r="S48" i="43"/>
  <c r="S49" i="43"/>
  <c r="S50" i="43"/>
  <c r="S51" i="43"/>
  <c r="S52" i="43"/>
  <c r="S53" i="43"/>
  <c r="S54" i="43"/>
  <c r="S55" i="43"/>
  <c r="S56" i="43"/>
  <c r="S57" i="43"/>
  <c r="S58" i="43"/>
  <c r="S59" i="43"/>
  <c r="S60" i="43"/>
  <c r="S61" i="43"/>
  <c r="S62" i="43"/>
  <c r="S63" i="43"/>
  <c r="S64" i="43"/>
  <c r="S65" i="43"/>
  <c r="I4" i="26"/>
  <c r="F4" i="26"/>
  <c r="E4" i="26"/>
  <c r="O7" i="48" l="1"/>
  <c r="H5" i="55" l="1"/>
  <c r="S2" i="43" s="1"/>
  <c r="H2" i="55"/>
  <c r="S1" i="43" l="1"/>
  <c r="S5" i="43" s="1"/>
  <c r="J58" i="8"/>
  <c r="O30" i="48" s="1"/>
  <c r="N29" i="48"/>
  <c r="N30" i="48"/>
  <c r="N12" i="48"/>
  <c r="N13" i="48"/>
  <c r="N14" i="48"/>
  <c r="N15" i="48"/>
  <c r="N16" i="48"/>
  <c r="N17" i="48"/>
  <c r="N18" i="48"/>
  <c r="N19" i="48"/>
  <c r="N20" i="48"/>
  <c r="N21" i="48"/>
  <c r="N22" i="48"/>
  <c r="N23" i="48"/>
  <c r="N24" i="48"/>
  <c r="N25" i="48"/>
  <c r="N26" i="48"/>
  <c r="N27" i="48"/>
  <c r="N28" i="48"/>
  <c r="N11" i="48"/>
  <c r="J40" i="8"/>
  <c r="O12" i="48" s="1"/>
  <c r="J41" i="8"/>
  <c r="O13" i="48" s="1"/>
  <c r="J42" i="8"/>
  <c r="O14" i="48" s="1"/>
  <c r="J43" i="8"/>
  <c r="O15" i="48" s="1"/>
  <c r="J44" i="8"/>
  <c r="O16" i="48" s="1"/>
  <c r="J45" i="8"/>
  <c r="O17" i="48" s="1"/>
  <c r="J46" i="8"/>
  <c r="O18" i="48" s="1"/>
  <c r="J47" i="8"/>
  <c r="O19" i="48" s="1"/>
  <c r="J48" i="8"/>
  <c r="O20" i="48" s="1"/>
  <c r="J49" i="8"/>
  <c r="O21" i="48" s="1"/>
  <c r="J50" i="8"/>
  <c r="O22" i="48" s="1"/>
  <c r="J51" i="8"/>
  <c r="O23" i="48" s="1"/>
  <c r="J52" i="8"/>
  <c r="O24" i="48" s="1"/>
  <c r="J53" i="8"/>
  <c r="O25" i="48" s="1"/>
  <c r="J54" i="8"/>
  <c r="O26" i="48" s="1"/>
  <c r="J55" i="8"/>
  <c r="O27" i="48" s="1"/>
  <c r="J56" i="8"/>
  <c r="O28" i="48" s="1"/>
  <c r="J57" i="8"/>
  <c r="O29" i="48" s="1"/>
  <c r="I39" i="8"/>
  <c r="J39" i="8"/>
  <c r="O11" i="48" s="1"/>
  <c r="D39" i="8"/>
  <c r="Q11" i="48" s="1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40" i="8"/>
  <c r="C39" i="8"/>
  <c r="D41" i="8"/>
  <c r="Q13" i="48" s="1"/>
  <c r="D42" i="8"/>
  <c r="Q14" i="48" s="1"/>
  <c r="D43" i="8"/>
  <c r="Q15" i="48" s="1"/>
  <c r="D44" i="8"/>
  <c r="Q16" i="48" s="1"/>
  <c r="D45" i="8"/>
  <c r="Q17" i="48" s="1"/>
  <c r="D46" i="8"/>
  <c r="Q18" i="48" s="1"/>
  <c r="D47" i="8"/>
  <c r="Q19" i="48" s="1"/>
  <c r="D48" i="8"/>
  <c r="Q20" i="48" s="1"/>
  <c r="D49" i="8"/>
  <c r="Q21" i="48" s="1"/>
  <c r="D50" i="8"/>
  <c r="Q22" i="48" s="1"/>
  <c r="D51" i="8"/>
  <c r="Q23" i="48" s="1"/>
  <c r="D52" i="8"/>
  <c r="Q24" i="48" s="1"/>
  <c r="D53" i="8"/>
  <c r="Q25" i="48" s="1"/>
  <c r="D54" i="8"/>
  <c r="Q26" i="48" s="1"/>
  <c r="D55" i="8"/>
  <c r="Q27" i="48" s="1"/>
  <c r="D56" i="8"/>
  <c r="Q28" i="48" s="1"/>
  <c r="D40" i="8"/>
  <c r="Q12" i="48" s="1"/>
  <c r="K26" i="8"/>
  <c r="K27" i="8"/>
  <c r="K28" i="8"/>
  <c r="K29" i="8"/>
  <c r="K30" i="8"/>
  <c r="K31" i="8"/>
  <c r="I10" i="8"/>
  <c r="J59" i="8" l="1"/>
  <c r="D57" i="8"/>
  <c r="U17" i="43" l="1"/>
  <c r="U18" i="43"/>
  <c r="W18" i="43" s="1"/>
  <c r="U19" i="43"/>
  <c r="U20" i="43"/>
  <c r="U21" i="43"/>
  <c r="U22" i="43"/>
  <c r="U23" i="43"/>
  <c r="U24" i="43"/>
  <c r="U25" i="43"/>
  <c r="U26" i="43"/>
  <c r="U27" i="43"/>
  <c r="U28" i="43"/>
  <c r="U29" i="43"/>
  <c r="U30" i="43"/>
  <c r="U31" i="43"/>
  <c r="U32" i="43"/>
  <c r="U33" i="43"/>
  <c r="U34" i="43"/>
  <c r="U35" i="43"/>
  <c r="U36" i="43"/>
  <c r="U37" i="43"/>
  <c r="U38" i="43"/>
  <c r="U39" i="43"/>
  <c r="U40" i="43"/>
  <c r="U41" i="43"/>
  <c r="U42" i="43"/>
  <c r="U43" i="43"/>
  <c r="U44" i="43"/>
  <c r="U45" i="43"/>
  <c r="U46" i="43"/>
  <c r="U47" i="43"/>
  <c r="U48" i="43"/>
  <c r="U49" i="43"/>
  <c r="U50" i="43"/>
  <c r="U51" i="43"/>
  <c r="U52" i="43"/>
  <c r="U53" i="43"/>
  <c r="U54" i="43"/>
  <c r="U55" i="43"/>
  <c r="U56" i="43"/>
  <c r="U57" i="43"/>
  <c r="U58" i="43"/>
  <c r="U59" i="43"/>
  <c r="U60" i="43"/>
  <c r="U61" i="43"/>
  <c r="U62" i="43"/>
  <c r="U63" i="43"/>
  <c r="U64" i="43"/>
  <c r="U65" i="43"/>
  <c r="U16" i="43"/>
  <c r="D164" i="43"/>
  <c r="G164" i="43"/>
  <c r="C164" i="43"/>
  <c r="V19" i="43" l="1"/>
  <c r="W19" i="43"/>
  <c r="V16" i="43"/>
  <c r="W16" i="43"/>
  <c r="W17" i="43"/>
  <c r="V17" i="43"/>
  <c r="V58" i="43"/>
  <c r="W58" i="43"/>
  <c r="V50" i="43"/>
  <c r="W50" i="43"/>
  <c r="V42" i="43"/>
  <c r="W42" i="43"/>
  <c r="V34" i="43"/>
  <c r="W34" i="43"/>
  <c r="V26" i="43"/>
  <c r="W26" i="43"/>
  <c r="V64" i="43"/>
  <c r="W64" i="43"/>
  <c r="V60" i="43"/>
  <c r="W60" i="43"/>
  <c r="V56" i="43"/>
  <c r="W56" i="43"/>
  <c r="V52" i="43"/>
  <c r="W52" i="43"/>
  <c r="V48" i="43"/>
  <c r="W48" i="43"/>
  <c r="V44" i="43"/>
  <c r="W44" i="43"/>
  <c r="V40" i="43"/>
  <c r="W40" i="43"/>
  <c r="V36" i="43"/>
  <c r="W36" i="43"/>
  <c r="V32" i="43"/>
  <c r="W32" i="43"/>
  <c r="V28" i="43"/>
  <c r="W28" i="43"/>
  <c r="V24" i="43"/>
  <c r="W24" i="43"/>
  <c r="V20" i="43"/>
  <c r="W20" i="43"/>
  <c r="V63" i="43"/>
  <c r="W63" i="43"/>
  <c r="V59" i="43"/>
  <c r="W59" i="43"/>
  <c r="V55" i="43"/>
  <c r="W55" i="43"/>
  <c r="V51" i="43"/>
  <c r="W51" i="43"/>
  <c r="V47" i="43"/>
  <c r="W47" i="43"/>
  <c r="V43" i="43"/>
  <c r="W43" i="43"/>
  <c r="V39" i="43"/>
  <c r="W39" i="43"/>
  <c r="V35" i="43"/>
  <c r="W35" i="43"/>
  <c r="V31" i="43"/>
  <c r="W31" i="43"/>
  <c r="V27" i="43"/>
  <c r="W27" i="43"/>
  <c r="V23" i="43"/>
  <c r="W23" i="43"/>
  <c r="V62" i="43"/>
  <c r="W62" i="43"/>
  <c r="V54" i="43"/>
  <c r="W54" i="43"/>
  <c r="V46" i="43"/>
  <c r="W46" i="43"/>
  <c r="V38" i="43"/>
  <c r="W38" i="43"/>
  <c r="V30" i="43"/>
  <c r="W30" i="43"/>
  <c r="V22" i="43"/>
  <c r="W22" i="43"/>
  <c r="V65" i="43"/>
  <c r="W65" i="43"/>
  <c r="V61" i="43"/>
  <c r="W61" i="43"/>
  <c r="V57" i="43"/>
  <c r="W57" i="43"/>
  <c r="V53" i="43"/>
  <c r="W53" i="43"/>
  <c r="V49" i="43"/>
  <c r="W49" i="43"/>
  <c r="V45" i="43"/>
  <c r="W45" i="43"/>
  <c r="V41" i="43"/>
  <c r="W41" i="43"/>
  <c r="V37" i="43"/>
  <c r="W37" i="43"/>
  <c r="V33" i="43"/>
  <c r="W33" i="43"/>
  <c r="V29" i="43"/>
  <c r="W29" i="43"/>
  <c r="V25" i="43"/>
  <c r="W25" i="43"/>
  <c r="V21" i="43"/>
  <c r="W21" i="43"/>
  <c r="V18" i="43"/>
  <c r="V68" i="43"/>
  <c r="U66" i="43"/>
  <c r="O11" i="43" s="1"/>
  <c r="Q7" i="48" s="1"/>
  <c r="V67" i="43"/>
  <c r="N66" i="43"/>
  <c r="J11" i="8" s="1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V69" i="43" l="1"/>
  <c r="M8" i="48" s="1"/>
  <c r="W66" i="43"/>
  <c r="R66" i="43"/>
  <c r="M14" i="8"/>
  <c r="J14" i="8"/>
  <c r="M13" i="8"/>
  <c r="J13" i="8"/>
  <c r="M12" i="8"/>
  <c r="M11" i="8"/>
  <c r="J12" i="8"/>
  <c r="E16" i="48" l="1"/>
  <c r="P11" i="43"/>
  <c r="P8" i="43"/>
  <c r="CM4" i="26" l="1"/>
  <c r="CL4" i="26"/>
  <c r="E64" i="8" l="1"/>
  <c r="E65" i="8"/>
  <c r="E66" i="8"/>
  <c r="E67" i="8"/>
  <c r="E68" i="8"/>
  <c r="E69" i="8"/>
  <c r="E70" i="8"/>
  <c r="E71" i="8"/>
  <c r="E63" i="8"/>
  <c r="AX4" i="26"/>
  <c r="AY4" i="26"/>
  <c r="AZ4" i="26"/>
  <c r="BA4" i="26"/>
  <c r="BB4" i="26"/>
  <c r="BC4" i="26"/>
  <c r="BD4" i="26"/>
  <c r="BE4" i="26"/>
  <c r="AW4" i="26"/>
  <c r="AL4" i="26"/>
  <c r="T4" i="26"/>
  <c r="U4" i="26"/>
  <c r="V4" i="26"/>
  <c r="W4" i="26"/>
  <c r="X4" i="26"/>
  <c r="Y4" i="26"/>
  <c r="Z4" i="26"/>
  <c r="AA4" i="26"/>
  <c r="AB4" i="26"/>
  <c r="AC4" i="26"/>
  <c r="AD4" i="26"/>
  <c r="AE4" i="26"/>
  <c r="AF4" i="26"/>
  <c r="AG4" i="26"/>
  <c r="AH4" i="26"/>
  <c r="AI4" i="26"/>
  <c r="AJ4" i="26"/>
  <c r="AK4" i="26"/>
  <c r="S4" i="26"/>
  <c r="L10" i="8"/>
  <c r="I71" i="8" l="1"/>
  <c r="BE5" i="26" s="1"/>
  <c r="J71" i="8"/>
  <c r="K30" i="48" s="1"/>
  <c r="J30" i="48"/>
  <c r="I67" i="8"/>
  <c r="BA5" i="26" s="1"/>
  <c r="J67" i="8"/>
  <c r="K26" i="48" s="1"/>
  <c r="J26" i="48"/>
  <c r="I70" i="8"/>
  <c r="BD5" i="26" s="1"/>
  <c r="J70" i="8"/>
  <c r="K29" i="48" s="1"/>
  <c r="J29" i="48"/>
  <c r="I66" i="8"/>
  <c r="AZ5" i="26" s="1"/>
  <c r="J66" i="8"/>
  <c r="K25" i="48" s="1"/>
  <c r="J25" i="48"/>
  <c r="I69" i="8"/>
  <c r="BC5" i="26" s="1"/>
  <c r="J28" i="48"/>
  <c r="J69" i="8"/>
  <c r="K28" i="48" s="1"/>
  <c r="I65" i="8"/>
  <c r="AY5" i="26" s="1"/>
  <c r="J24" i="48"/>
  <c r="J65" i="8"/>
  <c r="K24" i="48" s="1"/>
  <c r="J22" i="48"/>
  <c r="I63" i="8"/>
  <c r="AW5" i="26" s="1"/>
  <c r="J63" i="8"/>
  <c r="I68" i="8"/>
  <c r="BB5" i="26" s="1"/>
  <c r="J27" i="48"/>
  <c r="J68" i="8"/>
  <c r="K27" i="48" s="1"/>
  <c r="I64" i="8"/>
  <c r="AX5" i="26" s="1"/>
  <c r="J23" i="48"/>
  <c r="J64" i="8"/>
  <c r="K23" i="48" s="1"/>
  <c r="J10" i="8"/>
  <c r="K11" i="43" s="1"/>
  <c r="K12" i="8"/>
  <c r="K11" i="8"/>
  <c r="K13" i="8"/>
  <c r="N12" i="8"/>
  <c r="N11" i="8"/>
  <c r="N14" i="8"/>
  <c r="K14" i="8"/>
  <c r="N13" i="8"/>
  <c r="E10" i="43"/>
  <c r="BF5" i="26" l="1"/>
  <c r="J72" i="8"/>
  <c r="K22" i="48"/>
  <c r="I72" i="8"/>
  <c r="D19" i="8"/>
  <c r="B19" i="8"/>
  <c r="F10" i="8"/>
  <c r="J22" i="45"/>
  <c r="J23" i="45"/>
  <c r="J24" i="45"/>
  <c r="J21" i="45"/>
  <c r="E11" i="48" l="1"/>
  <c r="I40" i="8"/>
  <c r="T5" i="26" s="1"/>
  <c r="I41" i="8"/>
  <c r="U5" i="26" s="1"/>
  <c r="I42" i="8"/>
  <c r="V5" i="26" s="1"/>
  <c r="I43" i="8"/>
  <c r="W5" i="26" s="1"/>
  <c r="I44" i="8"/>
  <c r="X5" i="26" s="1"/>
  <c r="I45" i="8"/>
  <c r="Y5" i="26" s="1"/>
  <c r="I46" i="8"/>
  <c r="Z5" i="26" s="1"/>
  <c r="I47" i="8"/>
  <c r="AA5" i="26" s="1"/>
  <c r="I48" i="8"/>
  <c r="AB5" i="26" s="1"/>
  <c r="I49" i="8"/>
  <c r="AC5" i="26" s="1"/>
  <c r="I50" i="8"/>
  <c r="AD5" i="26" s="1"/>
  <c r="I51" i="8"/>
  <c r="AE5" i="26" s="1"/>
  <c r="I52" i="8"/>
  <c r="I53" i="8"/>
  <c r="AG5" i="26" s="1"/>
  <c r="I54" i="8"/>
  <c r="AH5" i="26" s="1"/>
  <c r="I55" i="8"/>
  <c r="AI5" i="26" s="1"/>
  <c r="I56" i="8"/>
  <c r="AJ5" i="26" s="1"/>
  <c r="I57" i="8"/>
  <c r="AK5" i="26" s="1"/>
  <c r="I58" i="8"/>
  <c r="AL5" i="26" s="1"/>
  <c r="S5" i="26"/>
  <c r="M45" i="8"/>
  <c r="K17" i="48" s="1"/>
  <c r="M44" i="8"/>
  <c r="K16" i="48" s="1"/>
  <c r="M43" i="8"/>
  <c r="K15" i="48" s="1"/>
  <c r="M42" i="8"/>
  <c r="K14" i="48" s="1"/>
  <c r="M41" i="8"/>
  <c r="K13" i="48" s="1"/>
  <c r="M40" i="8"/>
  <c r="K12" i="48" s="1"/>
  <c r="M39" i="8"/>
  <c r="M7" i="48" l="1"/>
  <c r="K11" i="48"/>
  <c r="M6" i="48" s="1"/>
  <c r="M46" i="8"/>
  <c r="AF5" i="26"/>
  <c r="AM5" i="26" s="1"/>
  <c r="I59" i="8"/>
  <c r="N5" i="43" l="1"/>
  <c r="K10" i="43" l="1"/>
  <c r="F5" i="43" l="1"/>
  <c r="C6" i="48" s="1"/>
  <c r="D7" i="48" s="1"/>
  <c r="L10" i="43" l="1"/>
  <c r="G10" i="43"/>
  <c r="H10" i="43"/>
  <c r="F10" i="43"/>
  <c r="I8" i="52" l="1"/>
  <c r="F19" i="53" l="1"/>
  <c r="F31" i="53" l="1"/>
  <c r="F27" i="53"/>
  <c r="F28" i="53"/>
  <c r="F29" i="53"/>
  <c r="F30" i="53"/>
  <c r="F21" i="53"/>
  <c r="F22" i="53"/>
  <c r="F23" i="53"/>
  <c r="F24" i="53"/>
  <c r="F25" i="53"/>
  <c r="F26" i="53"/>
  <c r="F14" i="53"/>
  <c r="F15" i="53"/>
  <c r="F16" i="53"/>
  <c r="F17" i="53"/>
  <c r="F18" i="53"/>
  <c r="F20" i="53"/>
  <c r="F4" i="53"/>
  <c r="F5" i="53"/>
  <c r="F6" i="53"/>
  <c r="F7" i="53"/>
  <c r="F8" i="53"/>
  <c r="F9" i="53"/>
  <c r="F10" i="53"/>
  <c r="F11" i="53"/>
  <c r="F12" i="53"/>
  <c r="F13" i="53"/>
  <c r="F2" i="53"/>
  <c r="F3" i="53"/>
  <c r="F1" i="53"/>
  <c r="J2" i="53" l="1"/>
  <c r="M4" i="53" s="1"/>
  <c r="B164" i="43"/>
  <c r="E1" i="53"/>
  <c r="E2" i="53" s="1"/>
  <c r="K2" i="53"/>
  <c r="O8" i="43" l="1"/>
  <c r="Q6" i="48" s="1"/>
  <c r="I11" i="48" s="1"/>
  <c r="J6" i="43"/>
  <c r="H8" i="52"/>
  <c r="E21" i="48" l="1"/>
  <c r="Q8" i="48" s="1"/>
  <c r="O13" i="43" s="1"/>
  <c r="I5" i="26" l="1"/>
  <c r="H11" i="48"/>
  <c r="F5" i="26" s="1"/>
  <c r="G5" i="26"/>
  <c r="H5" i="26"/>
  <c r="G11" i="48"/>
  <c r="E5" i="26" s="1"/>
  <c r="CM5" i="26"/>
  <c r="CL5" i="26"/>
  <c r="L12" i="48"/>
  <c r="A2" i="43" l="1"/>
  <c r="Q5" i="48" l="1"/>
  <c r="L23" i="48" l="1"/>
  <c r="L24" i="48"/>
  <c r="L25" i="48"/>
  <c r="L26" i="48"/>
  <c r="L27" i="48"/>
  <c r="L28" i="48"/>
  <c r="L29" i="48"/>
  <c r="L22" i="48"/>
  <c r="L13" i="48"/>
  <c r="L14" i="48"/>
  <c r="L15" i="48"/>
  <c r="L16" i="48"/>
  <c r="L17" i="48"/>
  <c r="L18" i="48"/>
  <c r="L11" i="48"/>
  <c r="L26" i="8"/>
  <c r="L27" i="8"/>
  <c r="L28" i="8"/>
  <c r="L29" i="8"/>
  <c r="L30" i="8"/>
  <c r="L31" i="8"/>
  <c r="L25" i="8"/>
  <c r="K25" i="8"/>
  <c r="F26" i="8"/>
  <c r="F27" i="8"/>
  <c r="F28" i="8"/>
  <c r="F29" i="8"/>
  <c r="F30" i="8"/>
  <c r="F31" i="8"/>
  <c r="F32" i="8"/>
  <c r="F25" i="8"/>
  <c r="E26" i="8"/>
  <c r="E27" i="8"/>
  <c r="E28" i="8"/>
  <c r="E29" i="8"/>
  <c r="E30" i="8"/>
  <c r="E31" i="8"/>
  <c r="E32" i="8"/>
  <c r="E25" i="8"/>
  <c r="J26" i="8"/>
  <c r="J27" i="8"/>
  <c r="J28" i="8"/>
  <c r="J29" i="8"/>
  <c r="J30" i="8"/>
  <c r="J31" i="8"/>
  <c r="J25" i="8"/>
  <c r="I26" i="8"/>
  <c r="I27" i="8"/>
  <c r="I28" i="8"/>
  <c r="I29" i="8"/>
  <c r="I30" i="8"/>
  <c r="I31" i="8"/>
  <c r="I25" i="8"/>
  <c r="C26" i="8"/>
  <c r="D26" i="8"/>
  <c r="C27" i="8"/>
  <c r="D27" i="8"/>
  <c r="C28" i="8"/>
  <c r="D28" i="8"/>
  <c r="C29" i="8"/>
  <c r="D29" i="8"/>
  <c r="C30" i="8"/>
  <c r="D30" i="8"/>
  <c r="C31" i="8"/>
  <c r="D31" i="8"/>
  <c r="C32" i="8"/>
  <c r="D32" i="8"/>
  <c r="D25" i="8"/>
  <c r="C25" i="8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108" i="43"/>
  <c r="Q109" i="43"/>
  <c r="Q110" i="43"/>
  <c r="Q111" i="43"/>
  <c r="Q112" i="43"/>
  <c r="Q113" i="43"/>
  <c r="Q114" i="43"/>
  <c r="Q115" i="43"/>
  <c r="Q116" i="43"/>
  <c r="Q117" i="43"/>
  <c r="Q118" i="43"/>
  <c r="Q119" i="43"/>
  <c r="Q120" i="43"/>
  <c r="Q121" i="43"/>
  <c r="Q122" i="43"/>
  <c r="Q123" i="43"/>
  <c r="Q124" i="43"/>
  <c r="Q125" i="43"/>
  <c r="Q126" i="43"/>
  <c r="Q127" i="43"/>
  <c r="Q128" i="43"/>
  <c r="Q129" i="43"/>
  <c r="Q130" i="43"/>
  <c r="Q131" i="43"/>
  <c r="Q132" i="43"/>
  <c r="Q133" i="43"/>
  <c r="Q134" i="43"/>
  <c r="Q135" i="43"/>
  <c r="Q136" i="43"/>
  <c r="Q137" i="43"/>
  <c r="Q138" i="43"/>
  <c r="Q139" i="43"/>
  <c r="Q140" i="43"/>
  <c r="Q141" i="43"/>
  <c r="Q142" i="43"/>
  <c r="Q143" i="43"/>
  <c r="Q144" i="43"/>
  <c r="Q145" i="43"/>
  <c r="Q146" i="43"/>
  <c r="Q147" i="43"/>
  <c r="Q148" i="43"/>
  <c r="Q149" i="43"/>
  <c r="Q150" i="43"/>
  <c r="Q151" i="43"/>
  <c r="Q152" i="43"/>
  <c r="Q153" i="43"/>
  <c r="Q154" i="43"/>
  <c r="Q155" i="43"/>
  <c r="Q156" i="43"/>
  <c r="Q157" i="43"/>
  <c r="Q158" i="43"/>
  <c r="Q159" i="43"/>
  <c r="Q160" i="43"/>
  <c r="Q161" i="43"/>
  <c r="Q162" i="43"/>
  <c r="Q163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108" i="43"/>
  <c r="P109" i="43"/>
  <c r="P110" i="43"/>
  <c r="P111" i="43"/>
  <c r="P112" i="43"/>
  <c r="P113" i="43"/>
  <c r="P114" i="43"/>
  <c r="P115" i="43"/>
  <c r="P116" i="43"/>
  <c r="P117" i="43"/>
  <c r="P118" i="43"/>
  <c r="P119" i="43"/>
  <c r="P120" i="43"/>
  <c r="P121" i="43"/>
  <c r="P122" i="43"/>
  <c r="P123" i="43"/>
  <c r="P124" i="43"/>
  <c r="P125" i="43"/>
  <c r="P126" i="43"/>
  <c r="P127" i="43"/>
  <c r="P128" i="43"/>
  <c r="P129" i="43"/>
  <c r="P130" i="43"/>
  <c r="P131" i="43"/>
  <c r="P132" i="43"/>
  <c r="P133" i="43"/>
  <c r="P134" i="43"/>
  <c r="P135" i="43"/>
  <c r="P136" i="43"/>
  <c r="P137" i="43"/>
  <c r="P138" i="43"/>
  <c r="P139" i="43"/>
  <c r="P140" i="43"/>
  <c r="P141" i="43"/>
  <c r="P142" i="43"/>
  <c r="P143" i="43"/>
  <c r="P144" i="43"/>
  <c r="P145" i="43"/>
  <c r="P146" i="43"/>
  <c r="P147" i="43"/>
  <c r="P148" i="43"/>
  <c r="P149" i="43"/>
  <c r="P150" i="43"/>
  <c r="P151" i="43"/>
  <c r="P152" i="43"/>
  <c r="P153" i="43"/>
  <c r="P154" i="43"/>
  <c r="P155" i="43"/>
  <c r="P156" i="43"/>
  <c r="P157" i="43"/>
  <c r="P158" i="43"/>
  <c r="P159" i="43"/>
  <c r="P160" i="43"/>
  <c r="P161" i="43"/>
  <c r="P162" i="43"/>
  <c r="P163" i="43"/>
  <c r="K32" i="8" l="1"/>
  <c r="I32" i="8"/>
  <c r="I33" i="8" s="1"/>
  <c r="M22" i="48"/>
  <c r="AN5" i="26" s="1"/>
  <c r="L32" i="8"/>
  <c r="L33" i="8" s="1"/>
  <c r="M28" i="48"/>
  <c r="AT5" i="26" s="1"/>
  <c r="M24" i="48"/>
  <c r="AP5" i="26" s="1"/>
  <c r="M16" i="48"/>
  <c r="O5" i="26" s="1"/>
  <c r="M12" i="48"/>
  <c r="K5" i="26" s="1"/>
  <c r="M18" i="48"/>
  <c r="Q5" i="26" s="1"/>
  <c r="M14" i="48"/>
  <c r="M5" i="26" s="1"/>
  <c r="M25" i="48"/>
  <c r="AQ5" i="26" s="1"/>
  <c r="M27" i="48"/>
  <c r="AS5" i="26" s="1"/>
  <c r="M26" i="48"/>
  <c r="AR5" i="26" s="1"/>
  <c r="M23" i="48"/>
  <c r="AO5" i="26" s="1"/>
  <c r="M17" i="48"/>
  <c r="P5" i="26" s="1"/>
  <c r="M13" i="48"/>
  <c r="L5" i="26" s="1"/>
  <c r="J32" i="8"/>
  <c r="D33" i="8"/>
  <c r="E33" i="8"/>
  <c r="M15" i="48"/>
  <c r="N5" i="26" s="1"/>
  <c r="C33" i="8"/>
  <c r="F33" i="8"/>
  <c r="M11" i="48"/>
  <c r="J5" i="26" s="1"/>
  <c r="R5" i="26" l="1"/>
  <c r="M29" i="48"/>
  <c r="CF5" i="26"/>
  <c r="AU5" i="26" l="1"/>
  <c r="AV5" i="26" s="1"/>
  <c r="B11" i="48"/>
  <c r="B5" i="26"/>
  <c r="C5" i="26" l="1"/>
  <c r="D5" i="26"/>
  <c r="J33" i="8"/>
  <c r="E164" i="43"/>
  <c r="K33" i="8" l="1"/>
  <c r="A11" i="48"/>
  <c r="R11" i="48" l="1"/>
  <c r="R26" i="48"/>
  <c r="R23" i="48"/>
  <c r="R20" i="48"/>
  <c r="R17" i="48"/>
  <c r="R14" i="48"/>
  <c r="J5" i="48"/>
  <c r="CC5" i="26" l="1"/>
  <c r="CD5" i="26"/>
  <c r="CA5" i="26"/>
  <c r="CE5" i="26"/>
  <c r="CB5" i="26"/>
  <c r="BZ5" i="26"/>
  <c r="CG5" i="26" l="1"/>
  <c r="BS5" i="26"/>
  <c r="BP5" i="26"/>
  <c r="BT5" i="26"/>
  <c r="BX5" i="26"/>
  <c r="BK5" i="26"/>
  <c r="BU5" i="26"/>
  <c r="BO5" i="26"/>
  <c r="BW5" i="26"/>
  <c r="BH5" i="26"/>
  <c r="BL5" i="26"/>
  <c r="BI5" i="26"/>
  <c r="BM5" i="26"/>
  <c r="BQ5" i="26"/>
  <c r="BJ5" i="26"/>
  <c r="BN5" i="26"/>
  <c r="BR5" i="26"/>
  <c r="BV5" i="26"/>
  <c r="R29" i="48"/>
  <c r="C57" i="8"/>
  <c r="BG5" i="26" l="1"/>
  <c r="BY5" i="26" s="1"/>
  <c r="S29" i="48"/>
  <c r="M10" i="8"/>
  <c r="L11" i="43" s="1"/>
  <c r="F8" i="8" l="1"/>
  <c r="G12" i="43"/>
  <c r="CK5" i="26" l="1"/>
  <c r="I16" i="8"/>
  <c r="K12" i="43" s="1"/>
  <c r="CH5" i="26" l="1"/>
  <c r="F12" i="8"/>
  <c r="E12" i="43"/>
  <c r="CJ5" i="26" l="1"/>
  <c r="C12" i="8" l="1"/>
  <c r="C10" i="8"/>
  <c r="C14" i="8"/>
  <c r="C8" i="8"/>
  <c r="C15" i="8" l="1"/>
  <c r="D8" i="8" s="1"/>
  <c r="G11" i="43" s="1"/>
  <c r="D11" i="48"/>
  <c r="D16" i="48"/>
  <c r="D21" i="48"/>
  <c r="J7" i="48" l="1"/>
  <c r="D10" i="8"/>
  <c r="D12" i="8"/>
  <c r="D14" i="8"/>
  <c r="F11" i="48"/>
  <c r="F21" i="48"/>
  <c r="C11" i="48"/>
  <c r="E11" i="43" l="1"/>
  <c r="D15" i="8"/>
  <c r="F14" i="8"/>
  <c r="F15" i="8" s="1"/>
  <c r="L16" i="8"/>
  <c r="L12" i="43" l="1"/>
  <c r="CI5" i="26"/>
  <c r="N42" i="8"/>
  <c r="N45" i="8"/>
  <c r="N41" i="8"/>
  <c r="N46" i="8"/>
  <c r="N44" i="8"/>
  <c r="N39" i="8"/>
  <c r="N40" i="8"/>
  <c r="N43" i="8"/>
</calcChain>
</file>

<file path=xl/comments1.xml><?xml version="1.0" encoding="utf-8"?>
<comments xmlns="http://schemas.openxmlformats.org/spreadsheetml/2006/main">
  <authors>
    <author>Adnan</author>
  </authors>
  <commentList>
    <comment ref="C5" authorId="0" shapeId="0">
      <text>
        <r>
          <rPr>
            <b/>
            <sz val="18"/>
            <color indexed="81"/>
            <rFont val="Tahoma"/>
            <family val="2"/>
          </rPr>
          <t>يعبأ تلقائيا عن تعبئة العام الدراسي في الصفحة الرئيسية</t>
        </r>
      </text>
    </comment>
    <comment ref="G10" authorId="0" shapeId="0">
      <text>
        <r>
          <rPr>
            <b/>
            <sz val="18"/>
            <color indexed="81"/>
            <rFont val="Tahoma"/>
            <family val="2"/>
          </rPr>
          <t>هنا تظهر النسبة المطلوبة من المشرف  حسب الدور الاشرافي المطلوب منه</t>
        </r>
      </text>
    </comment>
    <comment ref="L10" authorId="0" shapeId="0">
      <text>
        <r>
          <rPr>
            <b/>
            <sz val="16"/>
            <color indexed="81"/>
            <rFont val="Tahoma"/>
            <family val="2"/>
          </rPr>
          <t>هنا يتم ظهور النسبة المطلوبه من المشرف بالزيارات وفق جنس متلقي الخدمة</t>
        </r>
      </text>
    </comment>
  </commentList>
</comments>
</file>

<file path=xl/sharedStrings.xml><?xml version="1.0" encoding="utf-8"?>
<sst xmlns="http://schemas.openxmlformats.org/spreadsheetml/2006/main" count="954" uniqueCount="610">
  <si>
    <t>اسم المشرف</t>
  </si>
  <si>
    <t>التخصص</t>
  </si>
  <si>
    <t>فئة المشرف</t>
  </si>
  <si>
    <t>الاثنين</t>
  </si>
  <si>
    <t>الثلاثاء</t>
  </si>
  <si>
    <t>الخميس</t>
  </si>
  <si>
    <t>الاحد</t>
  </si>
  <si>
    <t>التخطيط</t>
  </si>
  <si>
    <t>التقويم</t>
  </si>
  <si>
    <t>تخصص المشرف</t>
  </si>
  <si>
    <t>المجموع</t>
  </si>
  <si>
    <t>اليوم</t>
  </si>
  <si>
    <t>الرقم</t>
  </si>
  <si>
    <t>التاريخ</t>
  </si>
  <si>
    <t>مختص</t>
  </si>
  <si>
    <t>عام</t>
  </si>
  <si>
    <t>العدد</t>
  </si>
  <si>
    <t>المبررات</t>
  </si>
  <si>
    <t>البطاقة التعريفية</t>
  </si>
  <si>
    <t>مدير</t>
  </si>
  <si>
    <t>معلم</t>
  </si>
  <si>
    <t>تاريخ</t>
  </si>
  <si>
    <t>جغرافيا</t>
  </si>
  <si>
    <t>الرقم الوزاري</t>
  </si>
  <si>
    <t>حاجات تخصصية</t>
  </si>
  <si>
    <t>اسم متلقي الخدمة</t>
  </si>
  <si>
    <t>الأربعاء</t>
  </si>
  <si>
    <t>القيادة.والقيم.والرؤية</t>
  </si>
  <si>
    <t>التخطيط.والتقييم</t>
  </si>
  <si>
    <t>الاتصال.والتواصل</t>
  </si>
  <si>
    <t>إدارة.الموارد</t>
  </si>
  <si>
    <t>التنمية.المهنية</t>
  </si>
  <si>
    <t>استراتيجيات.التدريس</t>
  </si>
  <si>
    <t>بناء.وتحليل.الاختبارات</t>
  </si>
  <si>
    <t>الرياضيات</t>
  </si>
  <si>
    <t>الحاسوب</t>
  </si>
  <si>
    <t>العلامة</t>
  </si>
  <si>
    <t>توظيف غايات التربية الإسلامية وأهدافها. **</t>
  </si>
  <si>
    <t>توظيف أنظمة الاسلام وتطبيقاته.</t>
  </si>
  <si>
    <t>يمثل المعلم القدوة في الهوية الاسلامية في تعامله مع الطلبة</t>
  </si>
  <si>
    <t>توظيف تطبيقات العلوم الشرعية.**</t>
  </si>
  <si>
    <t>يمثل المعلم أنموذجاً في غتقان أحكام التلاوة والتجويد.**</t>
  </si>
  <si>
    <t>توظيف الاستشهاد بالنصوص الشرعية واستنباط الأحكام والدلالات منها.**</t>
  </si>
  <si>
    <t>ممارسة مهارات الحوار الايجابي في تعاملة مع الطلبة.**</t>
  </si>
  <si>
    <t>توظيف قيم المواطنة العالمية ونشرها.</t>
  </si>
  <si>
    <t>توظيف القيم والاتجاهات ( الانسانية، الاجتماعية، الاقتصادية)</t>
  </si>
  <si>
    <t>التركيز على أهمية توظيف الأخلاق لتعلم فاعل.</t>
  </si>
  <si>
    <t>تنمية مهارات اللغة الأساسية. **</t>
  </si>
  <si>
    <t xml:space="preserve"> تنمية المفردات اللغوية.</t>
  </si>
  <si>
    <t xml:space="preserve"> استثمار مصادر تعلم اللغة. **</t>
  </si>
  <si>
    <t xml:space="preserve"> متابعة الأعمال الكتابية للطلبة. **</t>
  </si>
  <si>
    <t xml:space="preserve">استخدام اللغة العربية بمكونات نظامها ( صوتا وصرفا ونحوا ودلالة على وفق صورتها الفصيحة). ** </t>
  </si>
  <si>
    <t xml:space="preserve">تمكين التفكير العلمي السليم. </t>
  </si>
  <si>
    <t>تطبيق استراتيجيات تدريس اللغة.**</t>
  </si>
  <si>
    <t>توزيع أوراق عمل  متمايزة.</t>
  </si>
  <si>
    <t xml:space="preserve">التكاملية في تدريس مادة اللغة العربية.  </t>
  </si>
  <si>
    <t>توزيع وقت الحصة على الفعاليات بشكل مناسب.</t>
  </si>
  <si>
    <t>تفعيل فهم النظام البشري والعلاقات المتبادلة بين الإنسان والبيئة.**</t>
  </si>
  <si>
    <t>توظيف البرمجيات الجغرافية المتنوعة.**</t>
  </si>
  <si>
    <t>توظيف الحسابات الرياضية في تحليل البيانات الجغرافية.**</t>
  </si>
  <si>
    <t>توظيف الصور والخرائط والنماذج في التعامل مع المعلومات الجغرافية. **</t>
  </si>
  <si>
    <t xml:space="preserve">توظيف النظريات في تفسير الظواهر </t>
  </si>
  <si>
    <t>توظيف تقييم وتحليل المواقع وأثرها في الأنشطة البشرية</t>
  </si>
  <si>
    <t>توظيف الأدوات والوسائل والتكنولوجيا في حل المشكلات.</t>
  </si>
  <si>
    <t>التركيز على أهمية دور الإنسان في المحافظة على البيئة.**</t>
  </si>
  <si>
    <t>تطبيق التعميمات لحل المشكلات الجغرافية.</t>
  </si>
  <si>
    <t>تفعيل منهج البحث العلمي لإثر مكونات النظام البيئي والطبيعي على النشاط البشري</t>
  </si>
  <si>
    <t>توظيف تقييم وتحليل المواقع وأثرها في الأنشطة البشرية.</t>
  </si>
  <si>
    <t>تفعيل منهج البحث العلمي لإثر مكونات النظام البيئي والطبيعي على النشاط البشري.</t>
  </si>
  <si>
    <t>توظيف الأنشطة التعليمة المتنوعة التي تكسب الطلبة المهارات الإجتماعية.**</t>
  </si>
  <si>
    <t>تنمية الأخلاق والقدوة الحسنة والممارسات الفضلى**</t>
  </si>
  <si>
    <t>تمكين الطلبة من المفاهيم الأساسية الواردة في الدرس.**</t>
  </si>
  <si>
    <t>تعزيز القيم الدينية والمواطنة لدى الطلبة.**</t>
  </si>
  <si>
    <t>الإرتقاء بوعي الطلبة وفكرهم وقدرتهم على الإنتاج</t>
  </si>
  <si>
    <t>التواصل مع الآخرين بفاعلية لتحليل المشكلات  الإجتماعية.**</t>
  </si>
  <si>
    <t>تبني الوسطة والإعتدال كنهج في التعامل.</t>
  </si>
  <si>
    <t>إحترام التنوع الثقافي والديني والعرقي.</t>
  </si>
  <si>
    <t xml:space="preserve">التشجيع على المبادرة والمساهمه في بناء مجتمع آمن. </t>
  </si>
  <si>
    <t>توضيف التعامل مع المعلومات المطلوبة لاتخاذ القرار نحو تحقيق نواتج التعلم.</t>
  </si>
  <si>
    <t>توظيف المفاهيم والمبادئ والقوانين في تفسير الظواهر والمشاهدات الطبيعية **</t>
  </si>
  <si>
    <t>توظيف التكامل مع الرياضيات وأفرع العلوم الأخرى</t>
  </si>
  <si>
    <t>مراعاة إجراءات الأمن والسلامة في المختبر **</t>
  </si>
  <si>
    <t xml:space="preserve">توظيف قدراته في المهارات اللغوية والتواصل العلمي في المواقف التعليمية </t>
  </si>
  <si>
    <t xml:space="preserve">دعم الطلبة للكشف عن المفاهيم البديلة والمفاهيم الخاطئة وتصويبها </t>
  </si>
  <si>
    <t xml:space="preserve">التوسع في الأنشطة التعليمية المرتبطة بالمعايير الدولية </t>
  </si>
  <si>
    <t>تفعيل المهارات العلمية والتجارب العلمية **</t>
  </si>
  <si>
    <t>توظيف مهارات التفكير العلمي والاستقصاء لإنتاج المعرفة **</t>
  </si>
  <si>
    <t xml:space="preserve">مراعاة القضايا الأخلاقية في العلوم </t>
  </si>
  <si>
    <t>دعم الاتجاهات الإيجابية لمشاركة الطلبة بالأنشطة العلمية التعليمية **</t>
  </si>
  <si>
    <t>تعليم الفن وصناعته وربطه بالنقد الفني وتقدير الفن والجمال</t>
  </si>
  <si>
    <t xml:space="preserve">مراعاة إجراءات الأمن والسلامة العامة أثناء تدريس المهارات الفنية </t>
  </si>
  <si>
    <t>اكتساب القدرة على البناء الشكلي والتحويلي في تدريس المهارات الفنية لدى الطلبة</t>
  </si>
  <si>
    <t>مراعاة تعزيز القيم والاتجاهات الإيجابية تجاه الفن بأنواعه</t>
  </si>
  <si>
    <t xml:space="preserve">توظيف قدرات الطلبة في المهارات الفنية والتواصل الفني في الحياة </t>
  </si>
  <si>
    <t>التركيز على الفنون الإسلامية والعالمية وفنون الأردن خاصة</t>
  </si>
  <si>
    <t>توظيف مكونات البيئة الحديثة في تدريس مهارات التربية الفنية</t>
  </si>
  <si>
    <t>الربط بين الفنون البصرية والعلاقات البيئية الأخرى في النمو العاطفي والوجداني والنفسي لدى الطلبة</t>
  </si>
  <si>
    <t>التنوع في عرض الثقافات والمستجدات في التربية الفنية</t>
  </si>
  <si>
    <t>توظيف النتاج الفني في المشاركات الفنية والمسابقات</t>
  </si>
  <si>
    <t>ربط مكونات البناء المعرفي الرياضي لدعم تعلم الطلبة</t>
  </si>
  <si>
    <t>تنمية التفكير الرياضي لدى الطلبة**</t>
  </si>
  <si>
    <t>توظيف تطبيقات الرياضيات في مجالات الحياة المختلفة **</t>
  </si>
  <si>
    <t>التواصل بأسلوب رياضي في مواقف التعلم والتعليم **</t>
  </si>
  <si>
    <t>توظيف استراتيجيات حل المسألة الرياضية</t>
  </si>
  <si>
    <t xml:space="preserve">تفعيل التكنولوجيا في تعلم وتعليم الرياضيات ** </t>
  </si>
  <si>
    <t xml:space="preserve">تعزيز القيم الجوهرية الخاصة بالرياضيات </t>
  </si>
  <si>
    <t>تطبيق الطلبة طرق البرهان الرياضي</t>
  </si>
  <si>
    <t>توظيف فهم وتطوير الرياضيات  في عملية تعلم وتعليم الطلبة</t>
  </si>
  <si>
    <t>توظيف أدوات الرياضيات في تعلم وتعليم الطلبة**</t>
  </si>
  <si>
    <t>دعم الطلبة لتوظيف المعرفة في علم الحاسوب.</t>
  </si>
  <si>
    <t>توظيف اخلاقيات علوم الحاسوب والقوانين والتشريعات المرتبطة بها.**</t>
  </si>
  <si>
    <t>توظيف المهارات الحاسوبية.**</t>
  </si>
  <si>
    <t>توظيف التفكير الحاسوبي.</t>
  </si>
  <si>
    <t>توظيف إجراءات الأمن والسلامة في استخدام الأجهزة**</t>
  </si>
  <si>
    <t>ا القدرة على ادارة الحصص العملية في مختبر الحاسوب.**</t>
  </si>
  <si>
    <t>دعم الطلبة لمواكبة تطور علوم الحاسوب.</t>
  </si>
  <si>
    <t>ادارة حوارات حول قضايا علوم الحاسوب الجدلية.</t>
  </si>
  <si>
    <t>توظيف المعرفة لاجراء الصيانة الأساسية اللازمة لإجهزة الحاسوب**</t>
  </si>
  <si>
    <t>تنمية واتجاهات ايجابية نحو علوم الحاسوب.</t>
  </si>
  <si>
    <t>توظيف  مهارة القراءة الموسيقية الايقاعية والنغنية</t>
  </si>
  <si>
    <t>توظيف مهارة العزف على الآلات الموسيقية والإيقاعية المدرسية</t>
  </si>
  <si>
    <t>امتلاك مهارة تشكيل الفرق الايقاعية والموسيقية والغنائية والمسرحية</t>
  </si>
  <si>
    <t>توظيف التسجيلات الصوتية في التدريس</t>
  </si>
  <si>
    <t xml:space="preserve">توظيف الإيماءات الحركية والأدائية والقيادة الموسيقية </t>
  </si>
  <si>
    <t>توظيف الأصوات الموسيقية في التدريب على الغناء</t>
  </si>
  <si>
    <t xml:space="preserve">توظيف تمارين الإحماء الصوتي في بداية كل حصة موسيقية </t>
  </si>
  <si>
    <t xml:space="preserve">التمكن من مراعاة الموازين الموسيقية </t>
  </si>
  <si>
    <t>تعزيز القيم والاتجاهات الإيجابية نحو الموسيقى وتدريسها</t>
  </si>
  <si>
    <t>الاهتمام بتناول التراث الموسيقي الأردني والعربي والعالمي</t>
  </si>
  <si>
    <t xml:space="preserve"> The teacher demonstrates  proficiency in English and serves as a good language model for the students.**</t>
  </si>
  <si>
    <t>The teacher  applies various  instructional strategies to teach  reading effectively and improve students’ reading skills. . **</t>
  </si>
  <si>
    <t>The teacher utilizes a variety of effective instructional strategies and resources to teach listening and improve students listening skills **</t>
  </si>
  <si>
    <t xml:space="preserve"> The teacher applies a variety of instructional strategies to teach  speaking and  promotes  students’  independent practices in speaking skills.</t>
  </si>
  <si>
    <t xml:space="preserve"> The teacher applies the most effective instructional strategies to teach writing and improve students' writing skills. </t>
  </si>
  <si>
    <t xml:space="preserve"> The teacher promotes the written and oral  use of language creatively and critically so that students can practice problem solving and critical thinking </t>
  </si>
  <si>
    <t>The teacher creates activities, tasks, and assignments that encourage  authentic use of language by the students .**</t>
  </si>
  <si>
    <t>The teacher uses clear and appropriate language for instruction .</t>
  </si>
  <si>
    <t>The teacher checks students'  homework assignments and projects and  provides students with suitable feedback to improve their performance.</t>
  </si>
  <si>
    <t>The teacher promotes positive attitudes towards English Language.</t>
  </si>
  <si>
    <t>يطبق ادوات الكشف والتشخيص الرسمية وغير الرسمية المناسبة للفئة **</t>
  </si>
  <si>
    <t>تطبيق البرنامج التربوي الفردي ( الخطة التربوية الفردية والخطة التعليمية الفردية ) **</t>
  </si>
  <si>
    <t xml:space="preserve">تطبيق أوراق عمل  تناسب الطلبة </t>
  </si>
  <si>
    <t>تفعيل  برامج التعزيز المناسبة والمتنوعة</t>
  </si>
  <si>
    <t>تطبيق استراتيجيات التدريس المناسبة لفئة الطلبة **</t>
  </si>
  <si>
    <t>متابعة تنفيذ الواجبات والمهمات التعليمية عند الطلبة</t>
  </si>
  <si>
    <t>يبني المعلم خطة تعديل السلوك مكتوبة  وينفذها حسب  حاجات الطلبة **</t>
  </si>
  <si>
    <t>يستخدم المعلم الوسائل التعليمية الحسية وشبه الحسية وملائمتها للنتاجات التعليمية **</t>
  </si>
  <si>
    <t>يفعل المعلم انموذج المتابعة اليومي مع الطلبة  في كل حصة /جلسة تدريبية بطريقة صحيحة</t>
  </si>
  <si>
    <t>يعد السجلات المحددة في بطاقة الوصف الوظيفي ويفعلها</t>
  </si>
  <si>
    <t xml:space="preserve">توظيف تكنولوجيا المال والأعمال لوصف وتفسير مفاهيم ممارسات المالية والاقتصادية ** </t>
  </si>
  <si>
    <t>تحفيز الطلبة على توليد الأفكار الإبداعية والقيادية لإنشاء مشاريع .**</t>
  </si>
  <si>
    <t xml:space="preserve">تنمية المهارات الادارية والمالية  المختلفة لدى الطلبة. </t>
  </si>
  <si>
    <t>المعرفة بدور المؤسسات الوطنية في مجال المال والاعمال ورفد الاقتصاد الوطني .**</t>
  </si>
  <si>
    <t>تطبيق المهارات الأساسية في مجال الخدمات المالية والمصرفية .**</t>
  </si>
  <si>
    <t>توظيف الأنشطة التعليمية المالية التي تعززأخلاقيات العمل المالي .</t>
  </si>
  <si>
    <t xml:space="preserve">تمكين الطلبة من تفعيل المهارات المحاسبية وتطبيقاتها في اتخاذ القرارات المالية .** </t>
  </si>
  <si>
    <t>تنمية الاتجاهات الطلبة  الايجابية حول الاستثمار والادخار وريادة الاعمال  والتطوع .</t>
  </si>
  <si>
    <t xml:space="preserve">توعية الطلبة حول السلوكات المالية غير المسؤولة وأخطارها </t>
  </si>
  <si>
    <t>المعرفة  بالمستجدات والتطورات العالميةالاقتصادية والمالية والاستفادة .</t>
  </si>
  <si>
    <t>مراعاة إجراءات الأمن والسلامة في المشغل **</t>
  </si>
  <si>
    <t xml:space="preserve">التوسع في الأنشطة التعليمية المرتبطة بالمعايير الوطنية والدولية </t>
  </si>
  <si>
    <t>تفعيل المهارات العلمية العلمية والتجارب العلمية **</t>
  </si>
  <si>
    <t xml:space="preserve">مراعاة القضايا الأخلاقية في العلوم العملية </t>
  </si>
  <si>
    <t>دعم الاتجاهات الإيجابية لمشاركة الطلبة بالأنشطة العلمية العملية التعليمية **</t>
  </si>
  <si>
    <t>تطبيق الممارسة المستقلة في المهارات القرائية**</t>
  </si>
  <si>
    <t>تطبيق استراتيجيات الاستيعاب القرائي**</t>
  </si>
  <si>
    <t>تطبيق الطلاقة القرائية**</t>
  </si>
  <si>
    <t>تطبيق مهارات الكتابة**</t>
  </si>
  <si>
    <t xml:space="preserve">إلمام الطلبة بالأنشطة الروتينية** </t>
  </si>
  <si>
    <t xml:space="preserve">توفير فرص قراءة مناسبة لمستوى الطلبة </t>
  </si>
  <si>
    <t xml:space="preserve">تطبيق أنواع القراءة المختلفة (التحرّر التدريجي) </t>
  </si>
  <si>
    <t xml:space="preserve">تطوير مهارة المحادثة </t>
  </si>
  <si>
    <t>متابعة حل تمارين كراسة الطالب</t>
  </si>
  <si>
    <t xml:space="preserve">تعزيز الاتجاهات الإيجابية نحو اللغة العربية </t>
  </si>
  <si>
    <t>استخدام الطلبة لطرائقهم الحسابية الخاصة**</t>
  </si>
  <si>
    <t>تنمية مهارة حل المسألة**</t>
  </si>
  <si>
    <t>نقاش طرق التوصّل للحل**</t>
  </si>
  <si>
    <t>دعم اكتساب الطلبة لمادة الرياضيات مفاهيميًا وليس إجرائيًا**</t>
  </si>
  <si>
    <t xml:space="preserve">التدرج من المحسوس إلى المجرد (الإسقاطات النمائية في تدريس الحساب) </t>
  </si>
  <si>
    <t xml:space="preserve">التلاعب بالأعداد (الحساب الذهني) </t>
  </si>
  <si>
    <t xml:space="preserve">توفير فرص حل المسائل ضمن مستوى الطلبة </t>
  </si>
  <si>
    <t xml:space="preserve">متابعة حل تمارين كراسة الطالب </t>
  </si>
  <si>
    <t xml:space="preserve">تعزيز الاتجاهات الإيجابية نحو الرياضيات </t>
  </si>
  <si>
    <t>توظيف فعالية طاولات الأنشطة والأركان بفترتيها 1/2**</t>
  </si>
  <si>
    <t xml:space="preserve">توظيف فعالية الإفطار </t>
  </si>
  <si>
    <t>توظيف فعالية الساحة الخارجية **</t>
  </si>
  <si>
    <t>توظيف فعالية الأنشطة باللغة الإنجليزية **</t>
  </si>
  <si>
    <t xml:space="preserve">توظيف فعالية القصة والاسترجاع ** </t>
  </si>
  <si>
    <t xml:space="preserve"> مراعاة مبادئ التفاعل الايجابي</t>
  </si>
  <si>
    <t>مراعاة الخصائص النمائية لطفل الروضة</t>
  </si>
  <si>
    <t>تفعيل برنامج تشجيع القراءة.</t>
  </si>
  <si>
    <t xml:space="preserve">تفعيل برنامج مشاركة الاهل </t>
  </si>
  <si>
    <t xml:space="preserve">التركيز على ممارسة التمرينات البدائية والألعاب الصغيرة لرفع مستوى الصحة الجسمية والعقلية </t>
  </si>
  <si>
    <t>دعم الاتجاهات الايجابية لمشاركة الطلبة بالأنشطة والمسابقات الرياضية</t>
  </si>
  <si>
    <t>تطبيق الطلبة للعادات الصحية بقصد الوصول الى قوام بدني معتدل وسليم</t>
  </si>
  <si>
    <t>مشاركة الطلبة جميعهم في الأنشطة الرياضبة بمن فيهم الطلبة ذوي الاحتياجات الخاصة كل حسب قدراته وامكاناته</t>
  </si>
  <si>
    <t>توظيف واعداد الأدوات الرياضية في تعلم وتعليم الطلبة</t>
  </si>
  <si>
    <t>توفير وسائل السلامة والأمان وخلو الملعب من أية عوائق مؤذية للطلبة</t>
  </si>
  <si>
    <t>تهيئة الطلبة بتمرينات الاحماء المناسبة تبعا للمراحل العمرية ونوع اللعبة الرياضية</t>
  </si>
  <si>
    <t>إلمام الطلبة بالقوانين والتعليمات للألعاب الفردية والجماعية</t>
  </si>
  <si>
    <t>متابعة محاور اللياقة البدنية للطلبة المشاركين في جائزة الملك عبد الله الثاني للياقة البدنية</t>
  </si>
  <si>
    <t>تطوير مغهوم نسيابية الحركة من خلال أداء الحركات الانتقالية وغير الانتقالية</t>
  </si>
  <si>
    <t>تحضير الاجهزة والمعدات والأدوات والمواد الأولية اللازمة لتنفيذ التمرين</t>
  </si>
  <si>
    <t>التركيز على النقاط الحاكمة لتنفيذ التمرين</t>
  </si>
  <si>
    <t>امتلاك المعلم المهارة العملية لتطبيق التمرين</t>
  </si>
  <si>
    <t>ربط المعرفة النظرية بالتطبيق العملي</t>
  </si>
  <si>
    <t>مراعاة متطلبات الأمن والسلامة والصحة المهنية</t>
  </si>
  <si>
    <t>غرس القيم المهنية المتعلقة بدقة واتفان العمل لدى الطلبة</t>
  </si>
  <si>
    <t>استثمار مصادر التعلم المتابعة بشكل فعال</t>
  </si>
  <si>
    <t>تحفيز الطلبة على توليد أفكار ريادية</t>
  </si>
  <si>
    <t>تنمية اتجاهات ايجابية نحو العمل واحترام المهن</t>
  </si>
  <si>
    <t>تفعيل ملف الطالب المهني</t>
  </si>
  <si>
    <t>التهيئة  للأنشطة عبر خطوات ثابتة للتنفيذ تكتب على بطاقة التمرين العملي تبين بدقة معايير الأداء المتوقع</t>
  </si>
  <si>
    <t xml:space="preserve">تطبيق المهارات المهنية والأنشطة العملية بطريقة صحيحة ومتسلسلة </t>
  </si>
  <si>
    <t>تشجيع الطلبة على تكرار وصف وعرض المهارة بشكل صحيح باستخدام العدد والأدوات للوصول لمستوى الأداء المطلوب</t>
  </si>
  <si>
    <t>تشجيع الطلبة على قراءة الرموز المتعلقة بمحاور التربية المهنية</t>
  </si>
  <si>
    <t>القدرة على أداء الحصص العملية في التربية المهنية في المشغل والحديقة</t>
  </si>
  <si>
    <t>اكساب الطلبة سلوكيات ايجابية غتد ممارسة الأنشطة العملية للتعامل مع متطلبات الحياة اليومية</t>
  </si>
  <si>
    <t>تنمية الاتجاهات الايجابية والقدرات والايتعدادات لدى الطلبة نحو مهنة المستقبل</t>
  </si>
  <si>
    <t>توظيف الانشطة المهنية في تعزيز اخلاقيات الطلبة نحو العمل اليدوي</t>
  </si>
  <si>
    <t>متابعة التطورات الحديثة المتعلقة في عالم المهن والحرف اليدوية</t>
  </si>
  <si>
    <t>مراعاة اجراءات الأمن والسلامة المهنية</t>
  </si>
  <si>
    <t>يستخدم المعلم استراتيجيات تعلميمية مختلفة لتدريس مهارة القراءة للطلبة باللغة الفرنسية</t>
  </si>
  <si>
    <t>يستخدم المعلم استراتيجيات تعلميمية مختلفة لتدريس مهارة المحادثة للطلبة باللغة الفرنسية</t>
  </si>
  <si>
    <t>يستخدم المعلم استراتيجيات تعلميمية مختلفة لتدريس مهارة الكتابة للطلبة باللغة الفرنسية</t>
  </si>
  <si>
    <t>يستخدم المعلم استراتيجيات تعلميمية مختلفة لتدريس مهارة الاستماع للطلبة باللغة الفرنسية</t>
  </si>
  <si>
    <t>يستخدم المعلم لغة سليمة وواضحة أثناء الحصة</t>
  </si>
  <si>
    <t>يستخدم المعلم استراتيجيات مختلفة لتنمية التفكير ويشجع الطلبة على استخدام اللغة الفرنسية</t>
  </si>
  <si>
    <t>يتابع المعلم الطلبة في اعمالهم وواجباتهم ونشاطاتهم الخاصة بمادة اللغة الفرنسية</t>
  </si>
  <si>
    <t>يراعي التسلسل في تدريس مادة اللغة الفرنسية (التكاملية في التدريس)</t>
  </si>
  <si>
    <t>يستخدم أسلوب التحفيز والتشجيع مع طلابه لاستخدام اللغة الفرنسية أثناء الحصة</t>
  </si>
  <si>
    <t xml:space="preserve">يوزع وقت الحصة على الفعاليات بشكل مناسب </t>
  </si>
  <si>
    <t>التربية.الاسلامية</t>
  </si>
  <si>
    <t>اللغة.العربية</t>
  </si>
  <si>
    <t>تربية.وطنية</t>
  </si>
  <si>
    <t>تربية.فنية</t>
  </si>
  <si>
    <t>تربية.موسيقية</t>
  </si>
  <si>
    <t>اللغة.الانجليزية</t>
  </si>
  <si>
    <t>تربية.خاصة</t>
  </si>
  <si>
    <t>ثقافة.مالية</t>
  </si>
  <si>
    <t>فروع.التعليم.الصناعي</t>
  </si>
  <si>
    <t>رياض.أطفال</t>
  </si>
  <si>
    <t>تربية.رياضية</t>
  </si>
  <si>
    <t>فروع.تعليم.مهني</t>
  </si>
  <si>
    <t>تربية.مهنية</t>
  </si>
  <si>
    <t>اللغة.الفرنسية</t>
  </si>
  <si>
    <t>مدير.مدرسة</t>
  </si>
  <si>
    <t>حاجات المدير</t>
  </si>
  <si>
    <t>حاجات المعلم</t>
  </si>
  <si>
    <t>مهارات.تشجيع.وتحفيز.الطلبة</t>
  </si>
  <si>
    <t>التنفيذ</t>
  </si>
  <si>
    <t>مبررات عدم الإنجاز</t>
  </si>
  <si>
    <t>اسم رئيس القسم</t>
  </si>
  <si>
    <t>مجتمعات.التعلم</t>
  </si>
  <si>
    <t>الزيارة.الصفية</t>
  </si>
  <si>
    <t>تبادل.الزيارات</t>
  </si>
  <si>
    <t>المشاغل.التربوية</t>
  </si>
  <si>
    <t>الدروس.التطبيقية</t>
  </si>
  <si>
    <t>التعليم.المصغر</t>
  </si>
  <si>
    <t>مجموعات.التركيز</t>
  </si>
  <si>
    <t>المحاضرة.التربوية</t>
  </si>
  <si>
    <t>التوجيه.التربوي</t>
  </si>
  <si>
    <t>الإشراف.القائم.على.الشبكات</t>
  </si>
  <si>
    <t>الزيارات.والرحلات</t>
  </si>
  <si>
    <t>البحوث.الإجرائية</t>
  </si>
  <si>
    <t>دراسة.الحالة</t>
  </si>
  <si>
    <t>النشرات.التربوية</t>
  </si>
  <si>
    <t>القراءات.الموجهة</t>
  </si>
  <si>
    <t>الاجتماعات.واللقاءات</t>
  </si>
  <si>
    <t>الندوات</t>
  </si>
  <si>
    <t>المؤتمرات</t>
  </si>
  <si>
    <t>وظيفة</t>
  </si>
  <si>
    <t>تكليف.مديرية</t>
  </si>
  <si>
    <t>تكليف.وزارة</t>
  </si>
  <si>
    <t>عطلة.رسمية</t>
  </si>
  <si>
    <t>عدم.توفر.مواصلات</t>
  </si>
  <si>
    <t>اسم وتوقيع المشرف</t>
  </si>
  <si>
    <t>ملاحظات رئيس القسم</t>
  </si>
  <si>
    <t>نوع الأسلوب</t>
  </si>
  <si>
    <t xml:space="preserve">اسم المديرية </t>
  </si>
  <si>
    <t>مجموع الحاجات المخطط لتنفيذها في الشهر</t>
  </si>
  <si>
    <t>نوع مجال الحاجة</t>
  </si>
  <si>
    <t>أخرى</t>
  </si>
  <si>
    <t>نفذ.مدير</t>
  </si>
  <si>
    <t>نفذ.معلم</t>
  </si>
  <si>
    <t>لم.ينفذ</t>
  </si>
  <si>
    <t>عدد المعلمين الذين قدمت لهم الخدمة</t>
  </si>
  <si>
    <t>اسم المشرف التربوي</t>
  </si>
  <si>
    <t>وزارة التربية والتعليم</t>
  </si>
  <si>
    <t>فئة</t>
  </si>
  <si>
    <t>خلاصة ما نفذ من البرنامج الشهري (بمتابعة رئيس قسم الإشراف)</t>
  </si>
  <si>
    <t>عدم.الالتزام.بالبرنامج</t>
  </si>
  <si>
    <t>مديرة</t>
  </si>
  <si>
    <t>معلمة</t>
  </si>
  <si>
    <t>نفذ.مديرة</t>
  </si>
  <si>
    <t>نفذ.معلمة</t>
  </si>
  <si>
    <t>جنس.المدرسة</t>
  </si>
  <si>
    <t>ذكور</t>
  </si>
  <si>
    <t>اناث</t>
  </si>
  <si>
    <t>متابعة.الخطط.المدرسية</t>
  </si>
  <si>
    <t>مصادر.وسائل.الدعم.للتعلم</t>
  </si>
  <si>
    <t>اسم المشرف التربوي:</t>
  </si>
  <si>
    <t>التغطية حسب جنس المدرسة</t>
  </si>
  <si>
    <t>نفذ.معلمة.مختص</t>
  </si>
  <si>
    <t>نسبة التغطية حسب الجنس</t>
  </si>
  <si>
    <t>مدارس الذكور</t>
  </si>
  <si>
    <t>مدارس الإناث</t>
  </si>
  <si>
    <t>النسبة حسب الدور الاشرافي</t>
  </si>
  <si>
    <t>إناث</t>
  </si>
  <si>
    <t>نفذ</t>
  </si>
  <si>
    <t>لم ينفذ</t>
  </si>
  <si>
    <t>القيادة</t>
  </si>
  <si>
    <t>ثقافة التعلم</t>
  </si>
  <si>
    <t>التواصل</t>
  </si>
  <si>
    <t>الموارد البشرية</t>
  </si>
  <si>
    <t>الذكاء العاطفي</t>
  </si>
  <si>
    <t>القيم</t>
  </si>
  <si>
    <t>التعلم  المتمحور حول الطالب</t>
  </si>
  <si>
    <t>قيادة التغيير</t>
  </si>
  <si>
    <t>التعاون</t>
  </si>
  <si>
    <t>الموارد المالية</t>
  </si>
  <si>
    <t>التطوير المهني</t>
  </si>
  <si>
    <t>الرؤية</t>
  </si>
  <si>
    <t>السلوك المطلوب للتعلم</t>
  </si>
  <si>
    <t>المتابعة</t>
  </si>
  <si>
    <t>المشاركة المجتمعية</t>
  </si>
  <si>
    <t>الموارد المادية</t>
  </si>
  <si>
    <t>التوثيق</t>
  </si>
  <si>
    <t>الحاجات التخصصية (خاصة بالمعلم)</t>
  </si>
  <si>
    <t>القيادة.المتمركزة.حول.التعلم</t>
  </si>
  <si>
    <t>دعم.تنفيذ.مجتمعات.التعلم</t>
  </si>
  <si>
    <t>نفذ مختص</t>
  </si>
  <si>
    <t>نفذ عام</t>
  </si>
  <si>
    <t>المخطط له</t>
  </si>
  <si>
    <t>ما تم تنفيذه</t>
  </si>
  <si>
    <t>من:</t>
  </si>
  <si>
    <t>إلى:</t>
  </si>
  <si>
    <t>النسبة</t>
  </si>
  <si>
    <t>الرقم الوزاري:</t>
  </si>
  <si>
    <t>فئة متلقي الخدمة</t>
  </si>
  <si>
    <t>نسبة الإنجاز لدور المشرف المختص</t>
  </si>
  <si>
    <t>التخصص:</t>
  </si>
  <si>
    <t>تحليل خلاصة إنجاز المشرف للدور (العام والمختص)</t>
  </si>
  <si>
    <t>مديرية التربية والتعليم لمنطقة</t>
  </si>
  <si>
    <t>التوقيع</t>
  </si>
  <si>
    <t>تاريخ المتابعة</t>
  </si>
  <si>
    <t>إدارة الإشراف والتدريب التربوي</t>
  </si>
  <si>
    <t>مديرية الإشراف والإسناد التربوي</t>
  </si>
  <si>
    <t>المسمى الوظيفي:</t>
  </si>
  <si>
    <t>الدور الاشرافي</t>
  </si>
  <si>
    <t>الدور</t>
  </si>
  <si>
    <t>عام + مختص</t>
  </si>
  <si>
    <t>مختص + عام</t>
  </si>
  <si>
    <t>نسبة الدور المختص المنفذ</t>
  </si>
  <si>
    <t>نفذ مدير</t>
  </si>
  <si>
    <t>نفذ معلم</t>
  </si>
  <si>
    <t>نفذ مديرة</t>
  </si>
  <si>
    <t>نفذ معلمة</t>
  </si>
  <si>
    <t>نسبة التغطية الفعلية</t>
  </si>
  <si>
    <t>نسبة التغطية في البرنامج</t>
  </si>
  <si>
    <t>العام الدراسي:</t>
  </si>
  <si>
    <t>كانون الثاني</t>
  </si>
  <si>
    <t>شباط</t>
  </si>
  <si>
    <t>آذار</t>
  </si>
  <si>
    <t>نيسان</t>
  </si>
  <si>
    <t>أيار</t>
  </si>
  <si>
    <t>حزيران</t>
  </si>
  <si>
    <t>تموز</t>
  </si>
  <si>
    <t>آب</t>
  </si>
  <si>
    <t>أيلول</t>
  </si>
  <si>
    <t>تشرين الأول</t>
  </si>
  <si>
    <t>تشرين الثاني</t>
  </si>
  <si>
    <t>كانون الأول</t>
  </si>
  <si>
    <t>السنة (العام):</t>
  </si>
  <si>
    <t>الشهر:</t>
  </si>
  <si>
    <t>الفترة الزمنية :</t>
  </si>
  <si>
    <t>الذكور</t>
  </si>
  <si>
    <t>عام+مختص</t>
  </si>
  <si>
    <t>مختص+عام</t>
  </si>
  <si>
    <t>علوم.عامة</t>
  </si>
  <si>
    <t>الفيزياء</t>
  </si>
  <si>
    <t>الكيمياء</t>
  </si>
  <si>
    <t>علوم.حياتية</t>
  </si>
  <si>
    <t>علوم.أرض</t>
  </si>
  <si>
    <t>النسبة حسب البرنامج</t>
  </si>
  <si>
    <t>النسبة بعد التنفيذ</t>
  </si>
  <si>
    <t>النسب</t>
  </si>
  <si>
    <t>النسبة المطلوبة</t>
  </si>
  <si>
    <t>النسب حسب جنس متلقي الخدمة</t>
  </si>
  <si>
    <t xml:space="preserve">النسبة المطلوبة </t>
  </si>
  <si>
    <t>الصفوف الثلاث الأولى</t>
  </si>
  <si>
    <t>الصفوف.الثلاث.الأولى</t>
  </si>
  <si>
    <t>جنس متلقي الخدمة</t>
  </si>
  <si>
    <t>الالتزام</t>
  </si>
  <si>
    <t>عدد مدارس متلقي الخدمة من الذكور</t>
  </si>
  <si>
    <t>قسم إدارة أداء الإسناد التربوي</t>
  </si>
  <si>
    <t>تستطيع الاستعانة بهذه التعليمات لتعبئة البرنامج بسهولة وبدون أخطاء</t>
  </si>
  <si>
    <t>الشاشة الرئيسية</t>
  </si>
  <si>
    <t>المطلوب</t>
  </si>
  <si>
    <t>قم بإدخال اسم المديرية في المكان المخصص.</t>
  </si>
  <si>
    <t>قم بإدخال العام الدراسي.</t>
  </si>
  <si>
    <t>ملاحظات:</t>
  </si>
  <si>
    <t>يمكن الانتقال إلى بقية الشاشات من خلال النقر على الزر.</t>
  </si>
  <si>
    <t>يمكن الانتقال أيضا إلى الصفحات الأخرى من القائمة الموجودة في أسفل الصفحة.</t>
  </si>
  <si>
    <t>قم بإدخال وكتابة الاسم والرقم الوزاري للمشرف التربوي في المكان المخصص.</t>
  </si>
  <si>
    <t>قم باختيار المسمى الوظيفي والدور الإشرافي والتخصص للمشرف التربوي من القائمة المنسدلة.</t>
  </si>
  <si>
    <t>سيظهر بداية العام الدراسي تلقائيا ولكن يجب كتابة الشهر في المكان المخصص.</t>
  </si>
  <si>
    <t>اختيار بداية الفترة الزمنية ونهايتها من القائمة المنسدلة.</t>
  </si>
  <si>
    <t>في خانات النسب والالتزام لن يتم الإدخال ولكنها تتغير تلقائيا عند إدخال البرنامج لتوضيح ملائمة اختيار متلقي الخدمة.</t>
  </si>
  <si>
    <t>قم باختيار اليوم والتاريخ من القائمة المنسدلة لجميع أيام العمل الرسمي في نفس الشهر.</t>
  </si>
  <si>
    <t>قم بكتابة اسم متلقي الخدمة واسم المدرسة حسب أولويات الحاجات في المكان المخصص.</t>
  </si>
  <si>
    <t>قم باختيار الأساليب الإشرافية المستخدمة للفعالية من القائمة المنسدلة.</t>
  </si>
  <si>
    <t>التنفيذ
باعتماد ر.ق.الإشراف</t>
  </si>
  <si>
    <t>في نهاية كل يوم قم باختيار (نفذ أو لم ينفذ) من خانة التنفيذ.</t>
  </si>
  <si>
    <t>شاشة برنامج المشرف</t>
  </si>
  <si>
    <t>شاشة خلاصة برنامج المشرف</t>
  </si>
  <si>
    <t>في هذه الشاشة لا إدخال أي معلومات والمطلوب فقط طباعة الخلاصة لوضعها في ملف انجاز المشرف.</t>
  </si>
  <si>
    <t>في هذه الشاشة لا إدخال أي معلومات والمطلوب فقط طباعة التقرير لوضعه في ملف انجاز المشرف.</t>
  </si>
  <si>
    <t>الزرقاء الأولى</t>
  </si>
  <si>
    <t>في نهاية الشهر يجب طباعة البرنامج لوضعه في ملف انجاز المشرف.</t>
  </si>
  <si>
    <t>تثبيت الحاجات التي تم إنجازها في قائمة حاجات (المعلمين/المدراء/المدارس) وإعادة ترتيب ما تبقى منها حسب الأولويات.</t>
  </si>
  <si>
    <t>عند إدخال بداية العام الدراسي سيتم تعبئة خانة نهاية العام تلقائيا.</t>
  </si>
  <si>
    <t>عند إدخال أعداد المدارس الذكور والإناث سيتم تعبئة خانة المجموع تلقائيا.</t>
  </si>
  <si>
    <t>في حال كان السبب (أخرى) تزويد رئيس القسم بتقرير خطي يرفق صورة منه مع نسخة الإنجاز الورقية.</t>
  </si>
  <si>
    <t>شاشة تقرير الإنجاز الشهري</t>
  </si>
  <si>
    <t>عدد مدارس متلقي الخدمة من الإناث</t>
  </si>
  <si>
    <t>الإناث</t>
  </si>
  <si>
    <t>الأساليب الإشرافية</t>
  </si>
  <si>
    <t>الإدارة.الصفية</t>
  </si>
  <si>
    <t>إجازة.سنوية</t>
  </si>
  <si>
    <t>إجازة.مرضية</t>
  </si>
  <si>
    <t>إدارة الإشراف والتدريب التربوي/ مديرية الإشراف والإسناد التربوي</t>
  </si>
  <si>
    <t>عدد المدارس التي يتابعها كمشرف إداري:</t>
  </si>
  <si>
    <t>برمجية تحليل الإنجاز الشهري للمشرف التربوي</t>
  </si>
  <si>
    <t>مختص+إداري</t>
  </si>
  <si>
    <t>إداري</t>
  </si>
  <si>
    <t>البرنامج الأسبوعي لزيارات المشرف التربوي</t>
  </si>
  <si>
    <t>التغطية حسب الدور الإشرافي</t>
  </si>
  <si>
    <t xml:space="preserve">نسبة الإنجاز لدور المشرف الإداري </t>
  </si>
  <si>
    <t>تقرير الإنجاز الشهري للمشرف التربوي في المديرية</t>
  </si>
  <si>
    <t>سبب عدم التنفيذ
باعتماد ر.ق.الإشراف</t>
  </si>
  <si>
    <t>دور المشرف المختص</t>
  </si>
  <si>
    <t>دور المشرف الاداري</t>
  </si>
  <si>
    <t>نسبة الدور الاداري المنفذ</t>
  </si>
  <si>
    <t>عدد المدارس التي يتابعها كمشرف إداري</t>
  </si>
  <si>
    <t>مكان تنفيذ الفعالية</t>
  </si>
  <si>
    <t>إعداد ومتابعة ومراجعة خطة (المشرف / النمو المهني /  التطوير لمدارس الشبكة)</t>
  </si>
  <si>
    <t>إعداد (النشرات التربوية / البحوث الاجرائية / خطط علاجية/ نماذج اختبارات)</t>
  </si>
  <si>
    <t>تدقيق الجداول المدرسية</t>
  </si>
  <si>
    <t>إعداد ومراجعة قواعد بيانات حصر الحاجات (معلم/ مدير/ مدرسة)</t>
  </si>
  <si>
    <t>تحليل نتائج الاختبارات الدولية والوطنية وبناء (خطط علاجية/ نماذج اختبارات)</t>
  </si>
  <si>
    <t>تنمية مهنية ذاتية</t>
  </si>
  <si>
    <t>إعداد وتطوير مبادرات تطوعيه أو تعليميه تخدم الميدان التربوي والمجتمع</t>
  </si>
  <si>
    <t>مشرف</t>
  </si>
  <si>
    <t>مقارنة خلاصة تحليل اوجه الصرف للمنحة مع الخطة التطويرية المعتمده للمدرسة</t>
  </si>
  <si>
    <t>مدرسة</t>
  </si>
  <si>
    <t>التعليم.والتعلم</t>
  </si>
  <si>
    <t>بيئة.الطالب</t>
  </si>
  <si>
    <t>المدرسةوالمجتمع</t>
  </si>
  <si>
    <t>القيادة.والإدارة</t>
  </si>
  <si>
    <t>التمكين</t>
  </si>
  <si>
    <t>الإدارة</t>
  </si>
  <si>
    <t>الحاجة الفرعية (خاصة بمدير المدرسة) أو (جانب المدرسة)</t>
  </si>
  <si>
    <t>المناهج.والتدريس</t>
  </si>
  <si>
    <t xml:space="preserve">أداء.الطلبة.والتقييم  </t>
  </si>
  <si>
    <t>تركيز.المدرسة</t>
  </si>
  <si>
    <t xml:space="preserve">دعم.التعلم </t>
  </si>
  <si>
    <t>مشاركة.اولياء.الأمور</t>
  </si>
  <si>
    <t>مشاركة.المجتمع</t>
  </si>
  <si>
    <t>التركيز على ربط المعرفة بالحياة</t>
  </si>
  <si>
    <t>التركيز على بناء قيم واتجاهات إيجابية لدى الطلبة</t>
  </si>
  <si>
    <t>التنويع في استراتيجيات التدريس ومراعاة الفروق الفردية لتلبية احتياجات الطلبة</t>
  </si>
  <si>
    <t>توظيف كفايات ومهارات التعامل مع الطلبة ذوي الاحتياجات الخاصة: الموهوبين، وبطيئي التعلم، وصعوبات التعلم، والإعاقات الحسية والعقلية.</t>
  </si>
  <si>
    <t>متابعة تحصيل الطلبة بشفافية وعدالة وبما يعكس أداء الطلبة الواقعي والفعلي.</t>
  </si>
  <si>
    <t xml:space="preserve">استخدام نتائج تقييم الطلبة الفردية، والتراكمية للمدرسة بفعالية في دعم تعلم الطلبة وخطة المدرسة التطويرية </t>
  </si>
  <si>
    <t>توظيف استراتيجيات وأساليب متنوعة لتعديل وضبط سلوك الطلبة.</t>
  </si>
  <si>
    <t>توفير بيئة صحية وآمنة يتم صيانتها بشكل جيد ومستمر.</t>
  </si>
  <si>
    <t>تمثيل طاقم المدرسة أنموذجاً قدوة للطلبة</t>
  </si>
  <si>
    <t xml:space="preserve">نشر ثقافة التوقعات الإيجابية والعالية لدى مجتمع المدرسة </t>
  </si>
  <si>
    <t>توفر مصادر تعلم كافية تناسب احتياجات الطلبة التعلمية والتعليمية، وتساعدهم على تحمل مسؤولية تعلمهم</t>
  </si>
  <si>
    <t>توفر فرص متنوعة للطلبة للمشاركة في الأنشطة القيادية</t>
  </si>
  <si>
    <t xml:space="preserve">العمل على مشاركة أولياء أمور الطلبة </t>
  </si>
  <si>
    <t>تفعيل الشراكة التبادلية مع المجتمع المحلي لدعم تطوير المدرسة</t>
  </si>
  <si>
    <t xml:space="preserve">انطلاق جميع أنشطة المدرسة من رؤيتها ورسالتها </t>
  </si>
  <si>
    <t>العمل كمجتمع تعلم، وتوفر فرص لتطوير العاملين مهنياً، ودعم تطويرهم ذاتياً</t>
  </si>
  <si>
    <t>توفر فرص للقيادة التشاركية للعاملين في المدرسة</t>
  </si>
  <si>
    <t>مبادرات التطوير المستمر في المدرسة تتمحور حول المتعلم ومبنية على النتائج، ويوجد إطار لمتابعتها وتقييمها</t>
  </si>
  <si>
    <t xml:space="preserve">تبنّي منهجية اتصال مؤسسي </t>
  </si>
  <si>
    <t>استثمار الموارد البشرية والمالية والمادية</t>
  </si>
  <si>
    <t>المؤشر</t>
  </si>
  <si>
    <t>مؤشر المدرسة الفاعلة</t>
  </si>
  <si>
    <t>مؤشرات المدرسة الفاعلة</t>
  </si>
  <si>
    <t>نفذ مدرسة</t>
  </si>
  <si>
    <t>المباحث</t>
  </si>
  <si>
    <t>حاجات مدير المدرسة</t>
  </si>
  <si>
    <t>حاجات المدرسة</t>
  </si>
  <si>
    <t>عدد المعلمين المستهدفين</t>
  </si>
  <si>
    <t>عدد الذين قدمت لهم الخدمة</t>
  </si>
  <si>
    <t>العدد المنفذ</t>
  </si>
  <si>
    <t>أسباب عدم التنفيذ</t>
  </si>
  <si>
    <t>الأسلوب</t>
  </si>
  <si>
    <t>عدد المشرفين المستهدفين</t>
  </si>
  <si>
    <t>عدد المشرفين المنفذ لهم</t>
  </si>
  <si>
    <t>عدد ايام الدوام</t>
  </si>
  <si>
    <t>أيام.العطل.الرسمية</t>
  </si>
  <si>
    <t>الدور الاداري</t>
  </si>
  <si>
    <t>الدور المختص</t>
  </si>
  <si>
    <t>أعمال المشرف بعطلة المدارس</t>
  </si>
  <si>
    <t>العمل</t>
  </si>
  <si>
    <t>عدد (المدراء/ المدارس) المستهدفين</t>
  </si>
  <si>
    <t>كتابة عدد المدارس التي يتابعها كمشرف إداري.</t>
  </si>
  <si>
    <t>كتابة العدد الكلي المدارس التي يتم فيها تلبية الحاجات للإناث (مختص)</t>
  </si>
  <si>
    <t>كتابة العدد الكلي المدارس التي يتم فيها تلبية الحاجات للذكور (مختص)</t>
  </si>
  <si>
    <t>المعني بالحاجة</t>
  </si>
  <si>
    <t>قم باختيار المعني بالحاجة (مدير/معلم/مدرسة/ مشرف) والجنس والتخصص من القائمة المنسدلة.</t>
  </si>
  <si>
    <t>في حالة (لم ينفذ) فقط يتم تعبئة خانة (سبب عدم التنفيذ) واختيار السبب من القائمة المنسدلة.</t>
  </si>
  <si>
    <t>شاشة الخلاصة (خاصة برئيس القسم)</t>
  </si>
  <si>
    <t>في هذه الشاشة لا إدخال أي معلومات والمطلوب فقط نسخها من قبل رئيس القسم ووضعها في شاشة تجميع ببرمجية المديرية.</t>
  </si>
  <si>
    <t>في حالة اختيار المعني بالحاجة مدير سيتم إظهار حاجاته في خانة الحاجة العامة قم باختيار الحاجة من القائمة المنسدلة والتأكد من خانة الحاجة الفرعية للمدير.</t>
  </si>
  <si>
    <t>في حالة اختيار المعني بالحاجة معلم سيتم إظهار حاجاته (في خانة الحاجة العامة) أو (قم باختيار الحاجة التخصصية من القائمة المنسدلة).</t>
  </si>
  <si>
    <t>في حالة اختيار المعني بالحاجة مدرسة سيتم إظهار المجال (في خانة الحاجة العامة) والجانب (في عمود الحاجة التخصصية) ومؤشرات المدرسة الفاعلة.</t>
  </si>
  <si>
    <t>في حالة اختيار المعني بالحاجة مشرف سيتم إظهار حاجاته وأعماله في العطل (في خانة الحاجة العامة).</t>
  </si>
  <si>
    <t>نفذ مشرف</t>
  </si>
  <si>
    <t xml:space="preserve">توظيف  فعالية الاستقبال والحلقة الصباحية ** </t>
  </si>
  <si>
    <t>عدد أيام الدوام المتوقعة:</t>
  </si>
  <si>
    <t>f</t>
  </si>
  <si>
    <t>الأغوار الشمالية</t>
  </si>
  <si>
    <t>عدد ونسبة متلقي الخدمة</t>
  </si>
  <si>
    <t>ملاحظات</t>
  </si>
  <si>
    <t>المديرية</t>
  </si>
  <si>
    <t>قصبة عمان</t>
  </si>
  <si>
    <t>لواء الجامعة</t>
  </si>
  <si>
    <t>لواء القويسمة</t>
  </si>
  <si>
    <t>لواء سحاب</t>
  </si>
  <si>
    <t>لواء ماركا</t>
  </si>
  <si>
    <t>وادي السير</t>
  </si>
  <si>
    <t>لواء ناعور</t>
  </si>
  <si>
    <t>لواء الجيزة</t>
  </si>
  <si>
    <t>لواء الموقر</t>
  </si>
  <si>
    <t>قصبة مادبا</t>
  </si>
  <si>
    <t>لواء ذيبان</t>
  </si>
  <si>
    <t>الزرقاء الثانية</t>
  </si>
  <si>
    <t>الرصيفة</t>
  </si>
  <si>
    <t>منطقة السلط</t>
  </si>
  <si>
    <t>دير علا</t>
  </si>
  <si>
    <t>الشونة الجنوبية</t>
  </si>
  <si>
    <t>عين الباشا</t>
  </si>
  <si>
    <t>قصبة إربد</t>
  </si>
  <si>
    <t>لواء بني عبيد</t>
  </si>
  <si>
    <t>المزار الشمالي</t>
  </si>
  <si>
    <t>الطيبة والوسطية</t>
  </si>
  <si>
    <t>لواء بني كنانة</t>
  </si>
  <si>
    <t>لواء الكورة</t>
  </si>
  <si>
    <t>لواء الرمثا</t>
  </si>
  <si>
    <t>محافظة جرش</t>
  </si>
  <si>
    <t>محافظة عجلون</t>
  </si>
  <si>
    <t>قصبة المفرق</t>
  </si>
  <si>
    <t>البادية الشمالية الشرقية</t>
  </si>
  <si>
    <t>البادية الشمالية الغربية</t>
  </si>
  <si>
    <t>منطقة الكرك</t>
  </si>
  <si>
    <t>الأغوار الجنوبية</t>
  </si>
  <si>
    <t>منطقة القصر</t>
  </si>
  <si>
    <t>المزار الجنوبي</t>
  </si>
  <si>
    <t>منطقة الطفيلة</t>
  </si>
  <si>
    <t>لواء بصيرا</t>
  </si>
  <si>
    <t>منطقة معان</t>
  </si>
  <si>
    <t>لواء البتراء</t>
  </si>
  <si>
    <t>لواء الشوبك</t>
  </si>
  <si>
    <t>البادية الجنوبية</t>
  </si>
  <si>
    <t>محافظة العقبة</t>
  </si>
  <si>
    <t>عدد الأيام التي قدمت فيها الخدمة من هذا الشهر</t>
  </si>
  <si>
    <t>عدد الفعاليات التي نفذت خلال هذا الشهر</t>
  </si>
  <si>
    <t>نسبة تنفيذ الإنجازات المخطط لها</t>
  </si>
  <si>
    <t>المنفذ</t>
  </si>
  <si>
    <t>النسبة بالبرنامج</t>
  </si>
  <si>
    <t>الحاجة</t>
  </si>
  <si>
    <t>أعمال المشرف خارج المدرسة</t>
  </si>
  <si>
    <t>العدد الكلي لمتلقي الخدمة (المستهدفين)</t>
  </si>
  <si>
    <t>نسب الانجازات الشهرية</t>
  </si>
  <si>
    <t>مشرف تربوي</t>
  </si>
  <si>
    <t>عدد المدارس</t>
  </si>
  <si>
    <t>عدد المعلمين</t>
  </si>
  <si>
    <t>الفعاليات</t>
  </si>
  <si>
    <t>عدد الفعاليات المنفذة في هذا الشهر</t>
  </si>
  <si>
    <t>عدد أيام الدوام الرسمي في هذا الشهر</t>
  </si>
  <si>
    <t>اسماء متلقي الخدمة الثلاثي</t>
  </si>
  <si>
    <t>الإثبات</t>
  </si>
  <si>
    <t>إنجازات إضافية</t>
  </si>
  <si>
    <t>النسب حسب دور المشرف</t>
  </si>
  <si>
    <t>مختص فقط</t>
  </si>
  <si>
    <t>نسبة أيام العمل المخطط فيها</t>
  </si>
  <si>
    <t>يوجد بيانات ناقصة</t>
  </si>
  <si>
    <t>معادلة نفذ</t>
  </si>
  <si>
    <t>نفذ مشرفة</t>
  </si>
  <si>
    <t>عدد أيام الإجازات والعطل خلال الشهر</t>
  </si>
  <si>
    <t>عدد أيام التكليفات خلال الشهر</t>
  </si>
  <si>
    <t>نسبة أيام العطل والاجازة خلال الشهر</t>
  </si>
  <si>
    <t>نسبة أيام التكليفات خلال الشهر</t>
  </si>
  <si>
    <t>قيادة</t>
  </si>
  <si>
    <t>مكان تنفيذ الخدمة</t>
  </si>
  <si>
    <t>الحاجة العامة ( معلم / مدير/ مشرف تربوي) أو مجال حاجة المدرسة</t>
  </si>
  <si>
    <t>متابعة المبادرات والمسابقات والأنشطة (الدولية والمحلية)</t>
  </si>
  <si>
    <t>الوحدة الإشرافية/ الزعتري</t>
  </si>
  <si>
    <t>الوحدة الإشرافية/ الأزرق</t>
  </si>
  <si>
    <t>تكرار الايام</t>
  </si>
  <si>
    <t>عدد الانجازات الاضافية في هذا الشهر</t>
  </si>
  <si>
    <t>الشهر</t>
  </si>
  <si>
    <t>أكتب أسم رئيس القسم</t>
  </si>
  <si>
    <t>النسخة المعتمدة الاصدار 4.2</t>
  </si>
  <si>
    <t>السخة المعتمدة الإصدار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</si>
</sst>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yyyy/mm/dd"/>
  </numFmts>
  <fonts count="9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2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9"/>
      <color theme="1"/>
      <name val="Times New Roman"/>
      <family val="1"/>
      <scheme val="major"/>
    </font>
    <font>
      <b/>
      <sz val="9"/>
      <color rgb="FF000000"/>
      <name val="Times New Roman"/>
      <family val="1"/>
      <scheme val="major"/>
    </font>
    <font>
      <b/>
      <sz val="9"/>
      <color rgb="FFFFFFFF"/>
      <name val="Times New Roman"/>
      <family val="1"/>
      <scheme val="major"/>
    </font>
    <font>
      <b/>
      <sz val="9"/>
      <color rgb="FFFF0000"/>
      <name val="Times New Roman"/>
      <family val="1"/>
      <scheme val="major"/>
    </font>
    <font>
      <b/>
      <vertAlign val="subscript"/>
      <sz val="9"/>
      <color rgb="FF000000"/>
      <name val="Times New Roman"/>
      <family val="1"/>
      <scheme val="major"/>
    </font>
    <font>
      <b/>
      <sz val="8"/>
      <color theme="1"/>
      <name val="Arial"/>
      <family val="2"/>
      <charset val="178"/>
      <scheme val="minor"/>
    </font>
    <font>
      <sz val="8"/>
      <color theme="1"/>
      <name val="Arial"/>
      <family val="2"/>
      <charset val="178"/>
      <scheme val="minor"/>
    </font>
    <font>
      <b/>
      <sz val="16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14"/>
      <color theme="1"/>
      <name val="Times New Roman"/>
      <family val="1"/>
      <scheme val="major"/>
    </font>
    <font>
      <b/>
      <sz val="14"/>
      <color theme="0"/>
      <name val="Times New Roman"/>
      <family val="1"/>
      <scheme val="major"/>
    </font>
    <font>
      <b/>
      <sz val="14"/>
      <color theme="1"/>
      <name val="Arial"/>
      <family val="2"/>
      <scheme val="minor"/>
    </font>
    <font>
      <sz val="11"/>
      <color theme="0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sz val="19"/>
      <color theme="1"/>
      <name val="Arial"/>
      <family val="2"/>
      <charset val="178"/>
      <scheme val="minor"/>
    </font>
    <font>
      <b/>
      <sz val="24"/>
      <color theme="1"/>
      <name val="Arial"/>
      <family val="2"/>
      <scheme val="minor"/>
    </font>
    <font>
      <b/>
      <sz val="26"/>
      <color theme="1"/>
      <name val="Arial"/>
      <family val="2"/>
      <scheme val="minor"/>
    </font>
    <font>
      <b/>
      <sz val="8"/>
      <color theme="1"/>
      <name val="Times New Roman"/>
      <family val="1"/>
      <scheme val="major"/>
    </font>
    <font>
      <b/>
      <sz val="8"/>
      <color rgb="FF000000"/>
      <name val="Times New Roman"/>
      <family val="1"/>
      <scheme val="major"/>
    </font>
    <font>
      <b/>
      <sz val="8"/>
      <color rgb="FFFFFFFF"/>
      <name val="Times New Roman"/>
      <family val="1"/>
      <scheme val="major"/>
    </font>
    <font>
      <b/>
      <sz val="8"/>
      <color rgb="FFFF0000"/>
      <name val="Times New Roman"/>
      <family val="1"/>
      <scheme val="major"/>
    </font>
    <font>
      <b/>
      <vertAlign val="subscript"/>
      <sz val="8"/>
      <color rgb="FF000000"/>
      <name val="Times New Roman"/>
      <family val="1"/>
      <scheme val="major"/>
    </font>
    <font>
      <b/>
      <sz val="11"/>
      <color rgb="FFFFFFFF"/>
      <name val="Arial"/>
      <family val="2"/>
      <scheme val="minor"/>
    </font>
    <font>
      <sz val="11"/>
      <color rgb="FFFFFFFF"/>
      <name val="Arial"/>
      <family val="2"/>
      <scheme val="minor"/>
    </font>
    <font>
      <b/>
      <sz val="24"/>
      <color theme="2"/>
      <name val="Arial"/>
      <family val="2"/>
      <scheme val="minor"/>
    </font>
    <font>
      <sz val="11"/>
      <name val="Arial"/>
      <family val="2"/>
      <charset val="178"/>
      <scheme val="minor"/>
    </font>
    <font>
      <b/>
      <sz val="16"/>
      <color indexed="81"/>
      <name val="Tahoma"/>
      <family val="2"/>
    </font>
    <font>
      <b/>
      <sz val="18"/>
      <color indexed="81"/>
      <name val="Tahoma"/>
      <family val="2"/>
    </font>
    <font>
      <b/>
      <sz val="12"/>
      <color theme="1"/>
      <name val="Arial"/>
      <family val="2"/>
    </font>
    <font>
      <b/>
      <sz val="18"/>
      <color rgb="FFFFFFFF"/>
      <name val="Arial"/>
      <family val="2"/>
      <scheme val="minor"/>
    </font>
    <font>
      <b/>
      <sz val="16"/>
      <color theme="0"/>
      <name val="Arial"/>
      <family val="2"/>
      <scheme val="minor"/>
    </font>
    <font>
      <sz val="20"/>
      <color theme="1"/>
      <name val="Arial"/>
      <family val="2"/>
      <scheme val="minor"/>
    </font>
    <font>
      <sz val="20"/>
      <color rgb="FFFFFFFF"/>
      <name val="Arial"/>
      <family val="2"/>
      <scheme val="minor"/>
    </font>
    <font>
      <b/>
      <sz val="20"/>
      <color theme="2"/>
      <name val="Arial"/>
      <family val="2"/>
      <scheme val="minor"/>
    </font>
    <font>
      <b/>
      <sz val="20"/>
      <color theme="0"/>
      <name val="Arial"/>
      <family val="2"/>
      <scheme val="minor"/>
    </font>
    <font>
      <sz val="20"/>
      <color theme="0"/>
      <name val="Arial"/>
      <family val="2"/>
      <scheme val="minor"/>
    </font>
    <font>
      <b/>
      <sz val="16"/>
      <color rgb="FFFFFFFF"/>
      <name val="Arial"/>
      <family val="2"/>
      <scheme val="minor"/>
    </font>
    <font>
      <sz val="16"/>
      <color theme="1"/>
      <name val="Arial"/>
      <family val="2"/>
      <scheme val="minor"/>
    </font>
    <font>
      <sz val="16"/>
      <color rgb="FFFFFFFF"/>
      <name val="Arial"/>
      <family val="2"/>
      <scheme val="minor"/>
    </font>
    <font>
      <sz val="16"/>
      <color theme="0"/>
      <name val="Arial"/>
      <family val="2"/>
      <scheme val="minor"/>
    </font>
    <font>
      <b/>
      <sz val="18"/>
      <color theme="1"/>
      <name val="Times New Roman"/>
      <family val="1"/>
      <scheme val="major"/>
    </font>
    <font>
      <b/>
      <sz val="20"/>
      <color theme="1"/>
      <name val="Times New Roman"/>
      <family val="1"/>
      <scheme val="major"/>
    </font>
    <font>
      <sz val="20"/>
      <color theme="1"/>
      <name val="Times New Roman"/>
      <family val="1"/>
      <scheme val="major"/>
    </font>
    <font>
      <sz val="11"/>
      <color theme="0"/>
      <name val="Times New Roman"/>
      <family val="1"/>
      <scheme val="major"/>
    </font>
    <font>
      <sz val="18"/>
      <color theme="1"/>
      <name val="Arial"/>
      <family val="2"/>
      <scheme val="minor"/>
    </font>
    <font>
      <sz val="22"/>
      <color theme="0"/>
      <name val="Arial"/>
      <family val="2"/>
      <charset val="178"/>
      <scheme val="minor"/>
    </font>
    <font>
      <b/>
      <sz val="26"/>
      <color theme="0" tint="-4.9989318521683403E-2"/>
      <name val="Arial"/>
      <family val="2"/>
      <scheme val="minor"/>
    </font>
    <font>
      <b/>
      <sz val="28"/>
      <color theme="1"/>
      <name val="Arial"/>
      <family val="2"/>
      <scheme val="minor"/>
    </font>
    <font>
      <b/>
      <sz val="20"/>
      <color theme="0"/>
      <name val="Calibri"/>
      <family val="2"/>
    </font>
    <font>
      <b/>
      <sz val="9"/>
      <color theme="0"/>
      <name val="Times New Roman"/>
      <family val="1"/>
      <scheme val="major"/>
    </font>
    <font>
      <b/>
      <sz val="24"/>
      <color theme="1"/>
      <name val="Times New Roman"/>
      <family val="1"/>
      <scheme val="major"/>
    </font>
    <font>
      <sz val="11"/>
      <color theme="1"/>
      <name val="Calibri"/>
      <family val="2"/>
    </font>
    <font>
      <b/>
      <sz val="16"/>
      <color rgb="FF000000"/>
      <name val="Arial"/>
      <family val="2"/>
      <scheme val="minor"/>
    </font>
    <font>
      <b/>
      <sz val="28"/>
      <name val="Arial"/>
      <family val="2"/>
      <scheme val="minor"/>
    </font>
    <font>
      <sz val="20"/>
      <color theme="1"/>
      <name val="Arial"/>
      <family val="2"/>
      <charset val="178"/>
      <scheme val="minor"/>
    </font>
    <font>
      <b/>
      <sz val="20"/>
      <color theme="1"/>
      <name val="Arial"/>
      <family val="2"/>
      <charset val="178"/>
      <scheme val="minor"/>
    </font>
    <font>
      <b/>
      <sz val="18"/>
      <color theme="0"/>
      <name val="Arial"/>
      <family val="2"/>
      <scheme val="minor"/>
    </font>
    <font>
      <b/>
      <sz val="24"/>
      <name val="Arial"/>
      <family val="2"/>
      <scheme val="minor"/>
    </font>
    <font>
      <sz val="24"/>
      <name val="Arial"/>
      <family val="2"/>
      <scheme val="minor"/>
    </font>
    <font>
      <sz val="24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36"/>
      <color theme="1"/>
      <name val="Arial"/>
      <family val="2"/>
      <scheme val="minor"/>
    </font>
    <font>
      <b/>
      <sz val="22"/>
      <name val="Arial"/>
      <family val="2"/>
      <scheme val="minor"/>
    </font>
    <font>
      <b/>
      <sz val="18"/>
      <name val="Arial"/>
      <family val="2"/>
      <scheme val="minor"/>
    </font>
    <font>
      <b/>
      <sz val="22"/>
      <color theme="1"/>
      <name val="Times New Roman"/>
      <family val="1"/>
      <scheme val="major"/>
    </font>
    <font>
      <b/>
      <sz val="12"/>
      <color theme="0"/>
      <name val="Arial"/>
      <family val="2"/>
    </font>
    <font>
      <sz val="16"/>
      <color theme="0" tint="-0.34998626667073579"/>
      <name val="Arial"/>
      <family val="2"/>
      <scheme val="minor"/>
    </font>
    <font>
      <sz val="11"/>
      <color theme="0" tint="-0.34998626667073579"/>
      <name val="Arial"/>
      <family val="2"/>
      <scheme val="minor"/>
    </font>
    <font>
      <sz val="22"/>
      <color theme="1"/>
      <name val="Arial"/>
      <family val="2"/>
      <charset val="178"/>
      <scheme val="minor"/>
    </font>
    <font>
      <sz val="22"/>
      <color theme="1"/>
      <name val="Arial"/>
      <family val="2"/>
      <scheme val="minor"/>
    </font>
    <font>
      <sz val="11"/>
      <color theme="0" tint="-0.34998626667073579"/>
      <name val="Arial"/>
      <family val="2"/>
      <charset val="178"/>
      <scheme val="minor"/>
    </font>
    <font>
      <b/>
      <sz val="14"/>
      <name val="Arial"/>
      <family val="2"/>
      <scheme val="minor"/>
    </font>
    <font>
      <b/>
      <sz val="22"/>
      <color rgb="FFFF0000"/>
      <name val="Arial"/>
      <family val="2"/>
      <scheme val="minor"/>
    </font>
    <font>
      <b/>
      <sz val="16"/>
      <color rgb="FFFF0000"/>
      <name val="Arial"/>
      <family val="2"/>
      <scheme val="minor"/>
    </font>
    <font>
      <sz val="16"/>
      <color theme="0"/>
      <name val="Arial"/>
      <family val="2"/>
      <charset val="178"/>
      <scheme val="minor"/>
    </font>
    <font>
      <b/>
      <sz val="20"/>
      <color rgb="FFFF0000"/>
      <name val="Arial"/>
      <family val="2"/>
      <scheme val="minor"/>
    </font>
    <font>
      <b/>
      <sz val="24"/>
      <color theme="0"/>
      <name val="Arial"/>
      <family val="2"/>
      <scheme val="minor"/>
    </font>
    <font>
      <b/>
      <sz val="22"/>
      <color theme="0"/>
      <name val="Arial"/>
      <family val="2"/>
      <scheme val="minor"/>
    </font>
    <font>
      <sz val="11"/>
      <color rgb="FFFF0000"/>
      <name val="Arial"/>
      <family val="2"/>
      <charset val="178"/>
      <scheme val="minor"/>
    </font>
    <font>
      <b/>
      <sz val="11"/>
      <color rgb="FFFF0000"/>
      <name val="Arial"/>
      <family val="2"/>
      <charset val="178"/>
      <scheme val="minor"/>
    </font>
    <font>
      <b/>
      <sz val="12"/>
      <color rgb="FFFF0000"/>
      <name val="Arial"/>
      <family val="2"/>
    </font>
    <font>
      <sz val="11"/>
      <color rgb="FFFF0000"/>
      <name val="Roboto"/>
    </font>
    <font>
      <sz val="11"/>
      <color rgb="FFFF0000"/>
      <name val="Arial"/>
      <family val="2"/>
      <scheme val="minor"/>
    </font>
    <font>
      <b/>
      <sz val="28"/>
      <color theme="1"/>
      <name val="Times New Roman"/>
      <family val="1"/>
      <scheme val="major"/>
    </font>
  </fonts>
  <fills count="4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2"/>
      </patternFill>
    </fill>
    <fill>
      <patternFill patternType="solid">
        <fgColor rgb="FFFFFFFF"/>
        <bgColor theme="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7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ck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theme="0"/>
      </right>
      <top/>
      <bottom/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theme="1"/>
      </right>
      <top/>
      <bottom style="medium">
        <color auto="1"/>
      </bottom>
      <diagonal/>
    </border>
    <border>
      <left/>
      <right style="thin">
        <color theme="0"/>
      </right>
      <top style="medium">
        <color auto="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" fillId="0" borderId="0"/>
  </cellStyleXfs>
  <cellXfs count="684">
    <xf numFmtId="0" fontId="0" fillId="0" borderId="0" xfId="0"/>
    <xf numFmtId="0" fontId="2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11" fillId="0" borderId="2" xfId="0" applyFont="1" applyBorder="1" applyAlignment="1" applyProtection="1">
      <protection hidden="1"/>
    </xf>
    <xf numFmtId="0" fontId="12" fillId="0" borderId="0" xfId="0" applyFont="1" applyFill="1" applyBorder="1" applyAlignment="1">
      <alignment horizontal="center" vertical="center" readingOrder="2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 readingOrder="2"/>
    </xf>
    <xf numFmtId="0" fontId="12" fillId="0" borderId="0" xfId="0" applyFont="1" applyFill="1" applyBorder="1" applyAlignment="1">
      <alignment horizontal="center" vertical="center" wrapText="1" readingOrder="2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 readingOrder="2"/>
    </xf>
    <xf numFmtId="0" fontId="15" fillId="0" borderId="0" xfId="0" applyFont="1" applyFill="1" applyBorder="1" applyAlignment="1">
      <alignment horizontal="center" vertical="center" wrapText="1" readingOrder="2"/>
    </xf>
    <xf numFmtId="0" fontId="12" fillId="0" borderId="0" xfId="0" applyFont="1" applyFill="1" applyBorder="1" applyAlignment="1">
      <alignment horizontal="center" vertical="center" wrapText="1" readingOrder="1"/>
    </xf>
    <xf numFmtId="0" fontId="16" fillId="0" borderId="0" xfId="0" applyFont="1" applyFill="1" applyBorder="1" applyAlignment="1">
      <alignment horizontal="center" vertical="center" wrapText="1" readingOrder="2"/>
    </xf>
    <xf numFmtId="0" fontId="17" fillId="0" borderId="0" xfId="0" applyFont="1" applyFill="1" applyBorder="1" applyAlignment="1">
      <alignment horizontal="center" vertical="center" readingOrder="2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0" fillId="0" borderId="0" xfId="0" applyFont="1" applyAlignment="1" applyProtection="1">
      <alignment horizontal="center" vertical="center"/>
      <protection hidden="1"/>
    </xf>
    <xf numFmtId="0" fontId="22" fillId="0" borderId="0" xfId="0" applyFont="1" applyProtection="1">
      <protection hidden="1"/>
    </xf>
    <xf numFmtId="0" fontId="2" fillId="0" borderId="0" xfId="0" applyFont="1"/>
    <xf numFmtId="0" fontId="7" fillId="9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11" fillId="11" borderId="2" xfId="0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0" fontId="8" fillId="5" borderId="10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 readingOrder="2"/>
    </xf>
    <xf numFmtId="0" fontId="8" fillId="8" borderId="4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24" fillId="10" borderId="0" xfId="0" applyFont="1" applyFill="1" applyBorder="1" applyAlignment="1" applyProtection="1">
      <alignment vertical="center"/>
      <protection hidden="1"/>
    </xf>
    <xf numFmtId="0" fontId="27" fillId="0" borderId="0" xfId="0" applyFont="1" applyProtection="1">
      <protection hidden="1"/>
    </xf>
    <xf numFmtId="0" fontId="20" fillId="0" borderId="11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9" fontId="3" fillId="0" borderId="0" xfId="0" applyNumberFormat="1" applyFont="1" applyFill="1" applyBorder="1" applyAlignment="1" applyProtection="1">
      <alignment horizontal="center" vertical="center"/>
      <protection hidden="1"/>
    </xf>
    <xf numFmtId="9" fontId="5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7" borderId="11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shrinkToFit="1"/>
      <protection hidden="1"/>
    </xf>
    <xf numFmtId="0" fontId="0" fillId="0" borderId="0" xfId="0" applyAlignment="1" applyProtection="1">
      <alignment horizontal="center" shrinkToFit="1"/>
      <protection hidden="1"/>
    </xf>
    <xf numFmtId="0" fontId="3" fillId="0" borderId="0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Border="1" applyAlignment="1" applyProtection="1">
      <alignment horizontal="center" shrinkToFit="1"/>
      <protection hidden="1"/>
    </xf>
    <xf numFmtId="0" fontId="3" fillId="18" borderId="11" xfId="0" applyFont="1" applyFill="1" applyBorder="1" applyAlignment="1" applyProtection="1">
      <alignment horizontal="center" shrinkToFit="1"/>
      <protection hidden="1"/>
    </xf>
    <xf numFmtId="0" fontId="3" fillId="10" borderId="11" xfId="0" applyFont="1" applyFill="1" applyBorder="1" applyAlignment="1" applyProtection="1">
      <alignment horizontal="center" vertical="center" shrinkToFit="1"/>
      <protection hidden="1"/>
    </xf>
    <xf numFmtId="9" fontId="3" fillId="10" borderId="11" xfId="1" applyFont="1" applyFill="1" applyBorder="1" applyAlignment="1" applyProtection="1">
      <alignment horizontal="center" shrinkToFit="1"/>
      <protection hidden="1"/>
    </xf>
    <xf numFmtId="0" fontId="3" fillId="10" borderId="11" xfId="0" applyFont="1" applyFill="1" applyBorder="1" applyAlignment="1" applyProtection="1">
      <alignment horizontal="center" shrinkToFit="1"/>
      <protection hidden="1"/>
    </xf>
    <xf numFmtId="0" fontId="23" fillId="0" borderId="0" xfId="0" applyFont="1" applyAlignment="1" applyProtection="1">
      <alignment vertical="center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3" fillId="2" borderId="11" xfId="0" applyFont="1" applyFill="1" applyBorder="1" applyAlignment="1" applyProtection="1">
      <alignment horizontal="center" vertical="center" shrinkToFit="1"/>
      <protection hidden="1"/>
    </xf>
    <xf numFmtId="9" fontId="5" fillId="22" borderId="1" xfId="0" applyNumberFormat="1" applyFont="1" applyFill="1" applyBorder="1" applyAlignment="1" applyProtection="1">
      <alignment horizontal="center" vertical="center"/>
      <protection hidden="1"/>
    </xf>
    <xf numFmtId="0" fontId="5" fillId="2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0" fontId="3" fillId="0" borderId="20" xfId="0" applyFont="1" applyBorder="1" applyAlignment="1" applyProtection="1">
      <protection hidden="1"/>
    </xf>
    <xf numFmtId="0" fontId="3" fillId="0" borderId="0" xfId="0" applyFont="1" applyBorder="1" applyAlignment="1" applyProtection="1">
      <alignment shrinkToFit="1"/>
      <protection hidden="1"/>
    </xf>
    <xf numFmtId="9" fontId="30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protection hidden="1"/>
    </xf>
    <xf numFmtId="165" fontId="0" fillId="0" borderId="0" xfId="0" applyNumberFormat="1"/>
    <xf numFmtId="9" fontId="0" fillId="0" borderId="0" xfId="0" applyNumberFormat="1"/>
    <xf numFmtId="0" fontId="12" fillId="0" borderId="1" xfId="0" applyFont="1" applyBorder="1" applyAlignment="1">
      <alignment horizontal="center" vertical="center" shrinkToFit="1" readingOrder="2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shrinkToFit="1"/>
    </xf>
    <xf numFmtId="0" fontId="31" fillId="0" borderId="1" xfId="0" applyFont="1" applyBorder="1" applyAlignment="1">
      <alignment horizontal="center" vertical="center" shrinkToFit="1"/>
    </xf>
    <xf numFmtId="0" fontId="31" fillId="0" borderId="2" xfId="0" applyFont="1" applyBorder="1" applyAlignment="1">
      <alignment horizontal="center" shrinkToFit="1"/>
    </xf>
    <xf numFmtId="0" fontId="31" fillId="0" borderId="3" xfId="0" applyFont="1" applyBorder="1" applyAlignment="1">
      <alignment horizontal="center" shrinkToFit="1"/>
    </xf>
    <xf numFmtId="0" fontId="31" fillId="0" borderId="4" xfId="0" applyFont="1" applyBorder="1" applyAlignment="1">
      <alignment horizontal="center" shrinkToFit="1"/>
    </xf>
    <xf numFmtId="0" fontId="12" fillId="3" borderId="1" xfId="0" applyFont="1" applyFill="1" applyBorder="1" applyAlignment="1">
      <alignment horizontal="center" vertical="center" shrinkToFit="1" readingOrder="2"/>
    </xf>
    <xf numFmtId="0" fontId="31" fillId="3" borderId="1" xfId="0" applyFont="1" applyFill="1" applyBorder="1" applyAlignment="1">
      <alignment horizontal="center" vertical="center" shrinkToFit="1"/>
    </xf>
    <xf numFmtId="0" fontId="32" fillId="0" borderId="1" xfId="0" applyFont="1" applyBorder="1" applyAlignment="1">
      <alignment horizontal="center" vertical="center" shrinkToFit="1" readingOrder="2"/>
    </xf>
    <xf numFmtId="0" fontId="31" fillId="0" borderId="1" xfId="0" applyFont="1" applyBorder="1" applyAlignment="1">
      <alignment horizontal="center" vertical="center" shrinkToFit="1" readingOrder="2"/>
    </xf>
    <xf numFmtId="0" fontId="31" fillId="0" borderId="1" xfId="0" applyFont="1" applyBorder="1" applyAlignment="1">
      <alignment horizontal="center" vertical="center" shrinkToFit="1" readingOrder="1"/>
    </xf>
    <xf numFmtId="0" fontId="32" fillId="3" borderId="1" xfId="0" applyFont="1" applyFill="1" applyBorder="1" applyAlignment="1">
      <alignment horizontal="center" vertical="center" shrinkToFit="1"/>
    </xf>
    <xf numFmtId="0" fontId="32" fillId="12" borderId="1" xfId="0" applyFont="1" applyFill="1" applyBorder="1" applyAlignment="1">
      <alignment horizontal="center" vertical="center" shrinkToFit="1" readingOrder="2"/>
    </xf>
    <xf numFmtId="0" fontId="32" fillId="3" borderId="1" xfId="0" applyFont="1" applyFill="1" applyBorder="1" applyAlignment="1">
      <alignment horizontal="center" vertical="center" shrinkToFit="1" readingOrder="2"/>
    </xf>
    <xf numFmtId="0" fontId="33" fillId="13" borderId="1" xfId="0" applyFont="1" applyFill="1" applyBorder="1" applyAlignment="1">
      <alignment horizontal="center" vertical="center" shrinkToFit="1" readingOrder="2"/>
    </xf>
    <xf numFmtId="0" fontId="32" fillId="14" borderId="1" xfId="0" applyFont="1" applyFill="1" applyBorder="1" applyAlignment="1">
      <alignment horizontal="center" vertical="center" shrinkToFit="1" readingOrder="2"/>
    </xf>
    <xf numFmtId="0" fontId="32" fillId="15" borderId="1" xfId="0" applyFont="1" applyFill="1" applyBorder="1" applyAlignment="1">
      <alignment horizontal="center" vertical="center" shrinkToFit="1" readingOrder="2"/>
    </xf>
    <xf numFmtId="0" fontId="11" fillId="0" borderId="1" xfId="0" applyFont="1" applyBorder="1" applyAlignment="1">
      <alignment horizontal="center" vertical="center" shrinkToFit="1"/>
    </xf>
    <xf numFmtId="0" fontId="34" fillId="10" borderId="1" xfId="0" applyFont="1" applyFill="1" applyBorder="1" applyAlignment="1">
      <alignment horizontal="center" vertical="center" shrinkToFit="1" readingOrder="2"/>
    </xf>
    <xf numFmtId="0" fontId="35" fillId="0" borderId="1" xfId="0" applyFont="1" applyBorder="1" applyAlignment="1">
      <alignment horizontal="center" vertical="center" shrinkToFit="1" readingOrder="2"/>
    </xf>
    <xf numFmtId="0" fontId="18" fillId="0" borderId="0" xfId="0" applyFont="1" applyAlignment="1">
      <alignment horizontal="center" vertical="center" shrinkToFit="1"/>
    </xf>
    <xf numFmtId="0" fontId="11" fillId="0" borderId="1" xfId="0" applyFont="1" applyBorder="1" applyAlignment="1">
      <alignment shrinkToFit="1"/>
    </xf>
    <xf numFmtId="0" fontId="11" fillId="0" borderId="7" xfId="0" applyFont="1" applyBorder="1" applyAlignment="1">
      <alignment horizontal="center" vertical="center" shrinkToFit="1"/>
    </xf>
    <xf numFmtId="0" fontId="31" fillId="0" borderId="1" xfId="0" applyFont="1" applyBorder="1" applyAlignment="1">
      <alignment horizontal="center" vertical="center" wrapText="1" shrinkToFit="1"/>
    </xf>
    <xf numFmtId="0" fontId="36" fillId="0" borderId="0" xfId="0" applyFont="1" applyProtection="1">
      <protection locked="0"/>
    </xf>
    <xf numFmtId="0" fontId="0" fillId="12" borderId="0" xfId="0" applyFill="1" applyBorder="1" applyAlignment="1" applyProtection="1">
      <protection hidden="1"/>
    </xf>
    <xf numFmtId="0" fontId="3" fillId="12" borderId="0" xfId="0" applyFont="1" applyFill="1" applyBorder="1" applyAlignment="1" applyProtection="1">
      <alignment horizontal="left" vertical="center"/>
      <protection hidden="1"/>
    </xf>
    <xf numFmtId="0" fontId="43" fillId="12" borderId="0" xfId="0" applyFont="1" applyFill="1" applyBorder="1" applyAlignment="1" applyProtection="1">
      <protection hidden="1"/>
    </xf>
    <xf numFmtId="0" fontId="39" fillId="12" borderId="0" xfId="0" applyFont="1" applyFill="1" applyBorder="1" applyAlignment="1" applyProtection="1">
      <protection hidden="1"/>
    </xf>
    <xf numFmtId="0" fontId="43" fillId="12" borderId="0" xfId="0" applyFont="1" applyFill="1" applyBorder="1" applyAlignment="1" applyProtection="1">
      <alignment horizontal="center"/>
      <protection hidden="1"/>
    </xf>
    <xf numFmtId="0" fontId="6" fillId="12" borderId="0" xfId="0" applyFont="1" applyFill="1" applyBorder="1" applyAlignment="1" applyProtection="1"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46" fillId="0" borderId="0" xfId="0" applyFont="1" applyProtection="1">
      <protection locked="0"/>
    </xf>
    <xf numFmtId="0" fontId="45" fillId="0" borderId="0" xfId="0" applyFont="1" applyProtection="1">
      <protection locked="0"/>
    </xf>
    <xf numFmtId="0" fontId="45" fillId="12" borderId="0" xfId="0" applyFont="1" applyFill="1" applyBorder="1" applyAlignment="1" applyProtection="1">
      <protection hidden="1"/>
    </xf>
    <xf numFmtId="0" fontId="5" fillId="12" borderId="0" xfId="0" applyFont="1" applyFill="1" applyBorder="1" applyAlignment="1" applyProtection="1">
      <alignment horizontal="center" vertical="center"/>
      <protection hidden="1"/>
    </xf>
    <xf numFmtId="0" fontId="5" fillId="12" borderId="0" xfId="0" applyFont="1" applyFill="1" applyBorder="1" applyAlignment="1" applyProtection="1">
      <alignment horizontal="left" vertical="center"/>
      <protection hidden="1"/>
    </xf>
    <xf numFmtId="0" fontId="50" fillId="0" borderId="0" xfId="0" applyFont="1" applyFill="1" applyBorder="1" applyAlignment="1" applyProtection="1">
      <alignment horizontal="center" vertical="center" wrapText="1"/>
      <protection locked="0"/>
    </xf>
    <xf numFmtId="0" fontId="44" fillId="0" borderId="0" xfId="0" applyFont="1" applyFill="1" applyBorder="1" applyAlignment="1" applyProtection="1">
      <alignment horizontal="center" vertical="center" wrapText="1"/>
      <protection locked="0"/>
    </xf>
    <xf numFmtId="0" fontId="51" fillId="0" borderId="0" xfId="0" applyFont="1" applyProtection="1">
      <protection locked="0"/>
    </xf>
    <xf numFmtId="0" fontId="3" fillId="0" borderId="11" xfId="0" applyFont="1" applyFill="1" applyBorder="1" applyAlignment="1" applyProtection="1">
      <alignment horizontal="center" vertical="center" shrinkToFit="1"/>
      <protection locked="0"/>
    </xf>
    <xf numFmtId="165" fontId="3" fillId="0" borderId="11" xfId="0" applyNumberFormat="1" applyFont="1" applyFill="1" applyBorder="1" applyAlignment="1" applyProtection="1">
      <alignment horizontal="center" vertical="center" shrinkToFit="1" readingOrder="2"/>
      <protection locked="0"/>
    </xf>
    <xf numFmtId="0" fontId="3" fillId="0" borderId="11" xfId="0" applyFont="1" applyFill="1" applyBorder="1" applyAlignment="1" applyProtection="1">
      <alignment horizontal="center" vertical="center" shrinkToFit="1" readingOrder="2"/>
      <protection locked="0"/>
    </xf>
    <xf numFmtId="0" fontId="52" fillId="0" borderId="0" xfId="0" applyFont="1" applyFill="1" applyAlignment="1" applyProtection="1">
      <alignment horizontal="center" vertical="center" shrinkToFit="1"/>
      <protection locked="0"/>
    </xf>
    <xf numFmtId="0" fontId="53" fillId="0" borderId="0" xfId="0" applyFont="1" applyFill="1" applyAlignment="1" applyProtection="1">
      <alignment shrinkToFit="1"/>
      <protection locked="0"/>
    </xf>
    <xf numFmtId="0" fontId="51" fillId="0" borderId="0" xfId="0" applyFont="1" applyFill="1" applyAlignment="1" applyProtection="1">
      <alignment shrinkToFit="1"/>
      <protection locked="0"/>
    </xf>
    <xf numFmtId="0" fontId="3" fillId="26" borderId="11" xfId="0" applyFont="1" applyFill="1" applyBorder="1" applyAlignment="1" applyProtection="1">
      <alignment horizontal="center" vertical="center" shrinkToFit="1"/>
      <protection locked="0"/>
    </xf>
    <xf numFmtId="0" fontId="3" fillId="26" borderId="11" xfId="0" applyFont="1" applyFill="1" applyBorder="1" applyAlignment="1" applyProtection="1">
      <alignment horizontal="center" vertical="center" shrinkToFit="1" readingOrder="2"/>
      <protection locked="0"/>
    </xf>
    <xf numFmtId="0" fontId="52" fillId="12" borderId="0" xfId="0" applyFont="1" applyFill="1" applyBorder="1" applyAlignment="1" applyProtection="1">
      <alignment horizontal="center" vertical="center" shrinkToFit="1"/>
      <protection locked="0"/>
    </xf>
    <xf numFmtId="0" fontId="53" fillId="12" borderId="0" xfId="0" applyFont="1" applyFill="1" applyBorder="1" applyAlignment="1" applyProtection="1">
      <alignment shrinkToFit="1"/>
      <protection locked="0"/>
    </xf>
    <xf numFmtId="0" fontId="6" fillId="20" borderId="11" xfId="0" applyFont="1" applyFill="1" applyBorder="1" applyAlignment="1" applyProtection="1">
      <alignment horizontal="center" vertical="center" wrapText="1"/>
      <protection hidden="1"/>
    </xf>
    <xf numFmtId="0" fontId="3" fillId="5" borderId="11" xfId="0" applyFont="1" applyFill="1" applyBorder="1" applyAlignment="1" applyProtection="1">
      <alignment horizontal="center" shrinkToFit="1"/>
      <protection hidden="1"/>
    </xf>
    <xf numFmtId="0" fontId="3" fillId="28" borderId="11" xfId="0" applyFont="1" applyFill="1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shrinkToFit="1"/>
      <protection hidden="1"/>
    </xf>
    <xf numFmtId="0" fontId="56" fillId="0" borderId="0" xfId="0" applyFont="1" applyAlignment="1" applyProtection="1">
      <alignment horizontal="center" vertical="center"/>
      <protection hidden="1"/>
    </xf>
    <xf numFmtId="0" fontId="20" fillId="10" borderId="0" xfId="0" applyFont="1" applyFill="1" applyAlignment="1" applyProtection="1">
      <alignment horizontal="center" vertical="center"/>
      <protection hidden="1"/>
    </xf>
    <xf numFmtId="0" fontId="21" fillId="10" borderId="0" xfId="0" applyNumberFormat="1" applyFont="1" applyFill="1" applyBorder="1" applyAlignment="1" applyProtection="1">
      <alignment vertical="center"/>
      <protection hidden="1"/>
    </xf>
    <xf numFmtId="0" fontId="22" fillId="10" borderId="0" xfId="0" applyFont="1" applyFill="1" applyProtection="1">
      <protection hidden="1"/>
    </xf>
    <xf numFmtId="0" fontId="56" fillId="10" borderId="0" xfId="0" applyFont="1" applyFill="1" applyAlignment="1" applyProtection="1">
      <alignment horizontal="center" vertical="center"/>
      <protection hidden="1"/>
    </xf>
    <xf numFmtId="0" fontId="23" fillId="10" borderId="0" xfId="0" applyFont="1" applyFill="1" applyAlignment="1" applyProtection="1">
      <alignment vertical="center"/>
      <protection hidden="1"/>
    </xf>
    <xf numFmtId="0" fontId="20" fillId="10" borderId="0" xfId="0" applyFont="1" applyFill="1" applyAlignment="1" applyProtection="1">
      <alignment horizontal="center" vertical="center" wrapText="1"/>
      <protection hidden="1"/>
    </xf>
    <xf numFmtId="0" fontId="24" fillId="10" borderId="0" xfId="0" applyFont="1" applyFill="1" applyAlignment="1" applyProtection="1">
      <alignment horizontal="center" vertical="center"/>
      <protection hidden="1"/>
    </xf>
    <xf numFmtId="0" fontId="57" fillId="10" borderId="0" xfId="0" applyFont="1" applyFill="1" applyProtection="1">
      <protection hidden="1"/>
    </xf>
    <xf numFmtId="0" fontId="0" fillId="10" borderId="0" xfId="0" applyFill="1" applyProtection="1">
      <protection hidden="1"/>
    </xf>
    <xf numFmtId="9" fontId="7" fillId="10" borderId="12" xfId="0" applyNumberFormat="1" applyFont="1" applyFill="1" applyBorder="1" applyAlignment="1" applyProtection="1">
      <alignment horizontal="center" vertical="center" shrinkToFit="1"/>
      <protection hidden="1"/>
    </xf>
    <xf numFmtId="0" fontId="3" fillId="16" borderId="11" xfId="0" applyFont="1" applyFill="1" applyBorder="1" applyAlignment="1" applyProtection="1">
      <alignment horizontal="center" vertical="center" textRotation="90" wrapText="1"/>
      <protection hidden="1"/>
    </xf>
    <xf numFmtId="0" fontId="3" fillId="17" borderId="11" xfId="0" applyFont="1" applyFill="1" applyBorder="1" applyAlignment="1" applyProtection="1">
      <alignment horizontal="center" vertical="center" textRotation="90"/>
      <protection hidden="1"/>
    </xf>
    <xf numFmtId="0" fontId="3" fillId="7" borderId="11" xfId="0" applyFont="1" applyFill="1" applyBorder="1" applyAlignment="1" applyProtection="1">
      <alignment horizontal="center" vertical="center" textRotation="90"/>
      <protection hidden="1"/>
    </xf>
    <xf numFmtId="0" fontId="6" fillId="12" borderId="11" xfId="0" applyFont="1" applyFill="1" applyBorder="1" applyAlignment="1" applyProtection="1">
      <alignment horizontal="center" vertical="center" shrinkToFit="1"/>
      <protection hidden="1"/>
    </xf>
    <xf numFmtId="0" fontId="6" fillId="12" borderId="11" xfId="1" applyNumberFormat="1" applyFont="1" applyFill="1" applyBorder="1" applyAlignment="1" applyProtection="1">
      <alignment horizontal="center" vertical="center" shrinkToFit="1"/>
      <protection hidden="1"/>
    </xf>
    <xf numFmtId="0" fontId="6" fillId="0" borderId="0" xfId="1" applyNumberFormat="1" applyFont="1" applyFill="1" applyBorder="1" applyAlignment="1" applyProtection="1">
      <alignment horizontal="center" shrinkToFit="1"/>
      <protection hidden="1"/>
    </xf>
    <xf numFmtId="0" fontId="58" fillId="0" borderId="0" xfId="0" applyFont="1" applyAlignment="1" applyProtection="1">
      <alignment vertical="center"/>
      <protection hidden="1"/>
    </xf>
    <xf numFmtId="0" fontId="58" fillId="0" borderId="0" xfId="0" applyFont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58" fillId="0" borderId="0" xfId="0" applyFont="1" applyBorder="1" applyAlignment="1" applyProtection="1">
      <alignment vertical="center"/>
      <protection hidden="1"/>
    </xf>
    <xf numFmtId="0" fontId="58" fillId="0" borderId="23" xfId="0" applyFont="1" applyBorder="1" applyAlignment="1" applyProtection="1">
      <alignment vertical="center"/>
      <protection hidden="1"/>
    </xf>
    <xf numFmtId="0" fontId="58" fillId="0" borderId="0" xfId="0" applyFont="1" applyBorder="1" applyProtection="1">
      <protection hidden="1"/>
    </xf>
    <xf numFmtId="0" fontId="58" fillId="0" borderId="23" xfId="0" applyFont="1" applyBorder="1" applyProtection="1">
      <protection hidden="1"/>
    </xf>
    <xf numFmtId="0" fontId="27" fillId="0" borderId="22" xfId="0" applyFont="1" applyBorder="1" applyProtection="1">
      <protection hidden="1"/>
    </xf>
    <xf numFmtId="0" fontId="27" fillId="0" borderId="0" xfId="0" applyFont="1" applyBorder="1" applyProtection="1">
      <protection hidden="1"/>
    </xf>
    <xf numFmtId="0" fontId="27" fillId="0" borderId="23" xfId="0" applyFont="1" applyBorder="1" applyProtection="1"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5" fillId="10" borderId="21" xfId="0" applyFont="1" applyFill="1" applyBorder="1" applyAlignment="1" applyProtection="1">
      <alignment horizontal="left" vertical="center"/>
      <protection hidden="1"/>
    </xf>
    <xf numFmtId="0" fontId="9" fillId="10" borderId="9" xfId="0" applyFont="1" applyFill="1" applyBorder="1" applyAlignment="1" applyProtection="1">
      <alignment horizontal="left" vertical="center"/>
      <protection hidden="1"/>
    </xf>
    <xf numFmtId="0" fontId="6" fillId="0" borderId="11" xfId="0" applyFont="1" applyFill="1" applyBorder="1" applyAlignment="1" applyProtection="1">
      <alignment horizontal="center" vertical="center" shrinkToFit="1"/>
      <protection hidden="1"/>
    </xf>
    <xf numFmtId="0" fontId="6" fillId="26" borderId="11" xfId="0" applyFont="1" applyFill="1" applyBorder="1" applyAlignment="1" applyProtection="1">
      <alignment horizontal="center" vertical="center" shrinkToFit="1"/>
      <protection hidden="1"/>
    </xf>
    <xf numFmtId="0" fontId="27" fillId="0" borderId="0" xfId="0" applyFont="1" applyBorder="1" applyAlignment="1">
      <alignment wrapText="1"/>
    </xf>
    <xf numFmtId="0" fontId="3" fillId="29" borderId="11" xfId="0" applyFont="1" applyFill="1" applyBorder="1" applyAlignment="1" applyProtection="1">
      <alignment horizontal="center" vertical="center" shrinkToFit="1"/>
      <protection hidden="1"/>
    </xf>
    <xf numFmtId="0" fontId="3" fillId="16" borderId="11" xfId="0" applyFont="1" applyFill="1" applyBorder="1" applyAlignment="1" applyProtection="1">
      <alignment horizontal="center" vertical="center" shrinkToFit="1"/>
      <protection hidden="1"/>
    </xf>
    <xf numFmtId="0" fontId="3" fillId="7" borderId="11" xfId="0" applyFont="1" applyFill="1" applyBorder="1" applyAlignment="1" applyProtection="1">
      <alignment horizontal="center" shrinkToFit="1"/>
      <protection hidden="1"/>
    </xf>
    <xf numFmtId="0" fontId="19" fillId="10" borderId="0" xfId="0" applyFont="1" applyFill="1" applyAlignment="1" applyProtection="1">
      <alignment horizontal="left" vertical="center"/>
      <protection hidden="1"/>
    </xf>
    <xf numFmtId="0" fontId="54" fillId="20" borderId="17" xfId="0" applyNumberFormat="1" applyFont="1" applyFill="1" applyBorder="1" applyAlignment="1" applyProtection="1">
      <alignment horizontal="center" vertical="center"/>
      <protection hidden="1"/>
    </xf>
    <xf numFmtId="0" fontId="0" fillId="10" borderId="0" xfId="0" applyFill="1"/>
    <xf numFmtId="0" fontId="3" fillId="10" borderId="0" xfId="0" applyFont="1" applyFill="1" applyBorder="1" applyAlignment="1">
      <alignment horizontal="center"/>
    </xf>
    <xf numFmtId="0" fontId="2" fillId="10" borderId="0" xfId="0" applyFont="1" applyFill="1" applyBorder="1"/>
    <xf numFmtId="0" fontId="2" fillId="10" borderId="0" xfId="0" applyFont="1" applyFill="1"/>
    <xf numFmtId="0" fontId="2" fillId="10" borderId="23" xfId="0" applyFont="1" applyFill="1" applyBorder="1"/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10" borderId="20" xfId="0" applyFill="1" applyBorder="1"/>
    <xf numFmtId="0" fontId="0" fillId="10" borderId="33" xfId="0" applyFill="1" applyBorder="1"/>
    <xf numFmtId="0" fontId="0" fillId="10" borderId="19" xfId="0" applyFill="1" applyBorder="1"/>
    <xf numFmtId="0" fontId="27" fillId="10" borderId="0" xfId="0" applyFont="1" applyFill="1" applyBorder="1" applyAlignment="1">
      <alignment wrapText="1"/>
    </xf>
    <xf numFmtId="0" fontId="25" fillId="10" borderId="20" xfId="0" applyFont="1" applyFill="1" applyBorder="1"/>
    <xf numFmtId="0" fontId="2" fillId="0" borderId="26" xfId="0" applyFont="1" applyBorder="1" applyAlignment="1">
      <alignment horizontal="center"/>
    </xf>
    <xf numFmtId="0" fontId="2" fillId="10" borderId="22" xfId="0" applyFont="1" applyFill="1" applyBorder="1"/>
    <xf numFmtId="0" fontId="2" fillId="0" borderId="0" xfId="0" applyFont="1" applyBorder="1"/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39" xfId="0" applyFont="1" applyBorder="1" applyAlignment="1">
      <alignment horizontal="center" vertical="center"/>
    </xf>
    <xf numFmtId="0" fontId="60" fillId="10" borderId="0" xfId="0" applyFont="1" applyFill="1" applyBorder="1" applyAlignment="1" applyProtection="1">
      <alignment vertical="center" wrapText="1"/>
      <protection hidden="1"/>
    </xf>
    <xf numFmtId="0" fontId="58" fillId="0" borderId="22" xfId="0" applyFont="1" applyBorder="1" applyAlignment="1" applyProtection="1">
      <alignment vertical="center"/>
      <protection hidden="1"/>
    </xf>
    <xf numFmtId="0" fontId="27" fillId="0" borderId="19" xfId="0" applyFont="1" applyBorder="1" applyProtection="1">
      <protection hidden="1"/>
    </xf>
    <xf numFmtId="0" fontId="27" fillId="0" borderId="20" xfId="0" applyFont="1" applyBorder="1" applyProtection="1">
      <protection hidden="1"/>
    </xf>
    <xf numFmtId="0" fontId="60" fillId="10" borderId="20" xfId="0" applyFont="1" applyFill="1" applyBorder="1" applyAlignment="1" applyProtection="1">
      <alignment vertical="center" wrapText="1"/>
      <protection hidden="1"/>
    </xf>
    <xf numFmtId="0" fontId="27" fillId="0" borderId="33" xfId="0" applyFont="1" applyBorder="1" applyProtection="1">
      <protection hidden="1"/>
    </xf>
    <xf numFmtId="0" fontId="0" fillId="16" borderId="0" xfId="0" applyFill="1"/>
    <xf numFmtId="0" fontId="0" fillId="25" borderId="0" xfId="0" applyFill="1"/>
    <xf numFmtId="0" fontId="62" fillId="10" borderId="20" xfId="0" applyFont="1" applyFill="1" applyBorder="1" applyAlignment="1" applyProtection="1">
      <alignment horizontal="center" vertical="center" readingOrder="1"/>
      <protection hidden="1"/>
    </xf>
    <xf numFmtId="0" fontId="63" fillId="10" borderId="0" xfId="0" applyFont="1" applyFill="1" applyBorder="1" applyAlignment="1">
      <alignment horizontal="center" vertical="center" readingOrder="2"/>
    </xf>
    <xf numFmtId="0" fontId="0" fillId="0" borderId="0" xfId="0" applyAlignment="1">
      <alignment horizontal="center" readingOrder="2"/>
    </xf>
    <xf numFmtId="0" fontId="0" fillId="0" borderId="0" xfId="0" applyAlignment="1">
      <alignment horizontal="right"/>
    </xf>
    <xf numFmtId="0" fontId="0" fillId="0" borderId="0" xfId="0" applyAlignment="1">
      <alignment horizontal="right" readingOrder="2"/>
    </xf>
    <xf numFmtId="0" fontId="3" fillId="3" borderId="2" xfId="0" applyFont="1" applyFill="1" applyBorder="1" applyAlignment="1"/>
    <xf numFmtId="0" fontId="65" fillId="0" borderId="0" xfId="0" applyFont="1" applyAlignment="1">
      <alignment vertical="center" wrapText="1"/>
    </xf>
    <xf numFmtId="0" fontId="0" fillId="34" borderId="0" xfId="0" applyFill="1"/>
    <xf numFmtId="0" fontId="0" fillId="34" borderId="0" xfId="0" applyFill="1" applyAlignment="1"/>
    <xf numFmtId="0" fontId="65" fillId="16" borderId="0" xfId="0" applyFont="1" applyFill="1" applyAlignment="1">
      <alignment vertical="center" wrapText="1"/>
    </xf>
    <xf numFmtId="0" fontId="0" fillId="29" borderId="0" xfId="0" applyFill="1"/>
    <xf numFmtId="0" fontId="0" fillId="36" borderId="0" xfId="0" applyFill="1"/>
    <xf numFmtId="0" fontId="0" fillId="23" borderId="0" xfId="0" applyFill="1"/>
    <xf numFmtId="0" fontId="3" fillId="3" borderId="26" xfId="0" applyFont="1" applyFill="1" applyBorder="1" applyAlignment="1">
      <alignment horizontal="center"/>
    </xf>
    <xf numFmtId="0" fontId="0" fillId="37" borderId="0" xfId="0" applyFill="1"/>
    <xf numFmtId="0" fontId="65" fillId="25" borderId="0" xfId="0" applyFont="1" applyFill="1" applyAlignment="1">
      <alignment vertical="center" wrapText="1"/>
    </xf>
    <xf numFmtId="0" fontId="65" fillId="7" borderId="0" xfId="0" applyFont="1" applyFill="1" applyAlignment="1">
      <alignment vertical="center" wrapText="1"/>
    </xf>
    <xf numFmtId="0" fontId="65" fillId="23" borderId="0" xfId="0" applyFont="1" applyFill="1" applyAlignment="1">
      <alignment vertical="center" wrapText="1"/>
    </xf>
    <xf numFmtId="0" fontId="3" fillId="18" borderId="15" xfId="0" applyFont="1" applyFill="1" applyBorder="1" applyAlignment="1" applyProtection="1">
      <alignment horizontal="center" shrinkToFit="1"/>
      <protection hidden="1"/>
    </xf>
    <xf numFmtId="0" fontId="3" fillId="10" borderId="15" xfId="0" applyFont="1" applyFill="1" applyBorder="1" applyAlignment="1" applyProtection="1">
      <alignment horizontal="center" vertical="center" shrinkToFit="1"/>
      <protection hidden="1"/>
    </xf>
    <xf numFmtId="0" fontId="3" fillId="0" borderId="11" xfId="0" applyFont="1" applyFill="1" applyBorder="1" applyAlignment="1" applyProtection="1">
      <alignment horizontal="center" vertical="center" wrapText="1" shrinkToFit="1" readingOrder="2"/>
      <protection locked="0"/>
    </xf>
    <xf numFmtId="0" fontId="3" fillId="26" borderId="11" xfId="0" applyFont="1" applyFill="1" applyBorder="1" applyAlignment="1" applyProtection="1">
      <alignment horizontal="center" vertical="center" wrapText="1" shrinkToFit="1" readingOrder="2"/>
      <protection locked="0"/>
    </xf>
    <xf numFmtId="0" fontId="4" fillId="0" borderId="11" xfId="0" applyFont="1" applyFill="1" applyBorder="1" applyAlignment="1" applyProtection="1">
      <alignment horizontal="center" vertical="center" wrapText="1" shrinkToFit="1" readingOrder="2"/>
      <protection locked="0"/>
    </xf>
    <xf numFmtId="0" fontId="5" fillId="28" borderId="11" xfId="0" applyFont="1" applyFill="1" applyBorder="1" applyAlignment="1" applyProtection="1">
      <alignment horizontal="center" vertical="center" shrinkToFit="1"/>
      <protection hidden="1"/>
    </xf>
    <xf numFmtId="0" fontId="5" fillId="5" borderId="11" xfId="0" applyFont="1" applyFill="1" applyBorder="1" applyAlignment="1" applyProtection="1">
      <alignment horizontal="center" vertical="center" shrinkToFit="1"/>
      <protection hidden="1"/>
    </xf>
    <xf numFmtId="9" fontId="5" fillId="5" borderId="11" xfId="1" applyFont="1" applyFill="1" applyBorder="1" applyAlignment="1" applyProtection="1">
      <alignment horizontal="center" vertical="center" shrinkToFit="1"/>
      <protection hidden="1"/>
    </xf>
    <xf numFmtId="0" fontId="68" fillId="0" borderId="0" xfId="0" applyFont="1" applyProtection="1">
      <protection hidden="1"/>
    </xf>
    <xf numFmtId="0" fontId="69" fillId="4" borderId="11" xfId="0" applyFont="1" applyFill="1" applyBorder="1" applyAlignment="1" applyProtection="1">
      <alignment horizontal="center" vertical="center" shrinkToFit="1"/>
      <protection hidden="1"/>
    </xf>
    <xf numFmtId="0" fontId="69" fillId="7" borderId="11" xfId="1" applyNumberFormat="1" applyFont="1" applyFill="1" applyBorder="1" applyAlignment="1" applyProtection="1">
      <alignment horizontal="center" vertical="center" shrinkToFit="1"/>
      <protection hidden="1"/>
    </xf>
    <xf numFmtId="0" fontId="69" fillId="0" borderId="0" xfId="1" applyNumberFormat="1" applyFont="1" applyFill="1" applyBorder="1" applyAlignment="1" applyProtection="1">
      <alignment horizontal="center" shrinkToFit="1"/>
      <protection hidden="1"/>
    </xf>
    <xf numFmtId="0" fontId="69" fillId="17" borderId="11" xfId="0" applyFont="1" applyFill="1" applyBorder="1" applyAlignment="1" applyProtection="1">
      <alignment horizontal="center" vertical="center" shrinkToFit="1"/>
      <protection hidden="1"/>
    </xf>
    <xf numFmtId="0" fontId="69" fillId="7" borderId="11" xfId="0" applyFont="1" applyFill="1" applyBorder="1" applyAlignment="1" applyProtection="1">
      <alignment horizontal="center" vertical="center" shrinkToFit="1"/>
      <protection hidden="1"/>
    </xf>
    <xf numFmtId="0" fontId="68" fillId="0" borderId="0" xfId="0" applyFont="1" applyProtection="1">
      <protection locked="0"/>
    </xf>
    <xf numFmtId="0" fontId="3" fillId="20" borderId="11" xfId="0" applyFont="1" applyFill="1" applyBorder="1" applyAlignment="1" applyProtection="1">
      <alignment horizontal="center" vertical="center" wrapText="1"/>
      <protection hidden="1"/>
    </xf>
    <xf numFmtId="0" fontId="20" fillId="0" borderId="11" xfId="0" applyFont="1" applyBorder="1" applyAlignment="1" applyProtection="1">
      <alignment horizontal="center" vertical="center"/>
      <protection hidden="1"/>
    </xf>
    <xf numFmtId="0" fontId="68" fillId="0" borderId="11" xfId="0" applyFont="1" applyBorder="1" applyAlignment="1" applyProtection="1">
      <alignment shrinkToFit="1"/>
      <protection hidden="1"/>
    </xf>
    <xf numFmtId="0" fontId="69" fillId="0" borderId="15" xfId="0" applyFont="1" applyBorder="1" applyAlignment="1" applyProtection="1">
      <alignment vertical="center" shrinkToFit="1"/>
      <protection hidden="1"/>
    </xf>
    <xf numFmtId="0" fontId="0" fillId="0" borderId="0" xfId="0" applyAlignment="1" applyProtection="1">
      <alignment horizontal="center"/>
      <protection hidden="1"/>
    </xf>
    <xf numFmtId="0" fontId="5" fillId="18" borderId="11" xfId="0" applyFont="1" applyFill="1" applyBorder="1" applyAlignment="1" applyProtection="1">
      <alignment horizontal="center" vertical="center" shrinkToFit="1"/>
      <protection hidden="1"/>
    </xf>
    <xf numFmtId="0" fontId="3" fillId="20" borderId="11" xfId="0" applyFont="1" applyFill="1" applyBorder="1" applyAlignment="1" applyProtection="1">
      <alignment horizontal="center" vertical="center" wrapText="1" shrinkToFit="1"/>
      <protection hidden="1"/>
    </xf>
    <xf numFmtId="14" fontId="0" fillId="0" borderId="0" xfId="0" applyNumberFormat="1"/>
    <xf numFmtId="0" fontId="25" fillId="42" borderId="11" xfId="0" applyFont="1" applyFill="1" applyBorder="1" applyAlignment="1" applyProtection="1">
      <alignment horizontal="center" vertical="center" textRotation="90" wrapText="1"/>
      <protection hidden="1"/>
    </xf>
    <xf numFmtId="0" fontId="3" fillId="42" borderId="11" xfId="0" applyFont="1" applyFill="1" applyBorder="1" applyAlignment="1" applyProtection="1">
      <alignment horizontal="center" vertical="center" textRotation="90" wrapText="1"/>
      <protection hidden="1"/>
    </xf>
    <xf numFmtId="0" fontId="70" fillId="12" borderId="0" xfId="0" applyFont="1" applyFill="1" applyBorder="1" applyAlignment="1" applyProtection="1">
      <alignment horizontal="center"/>
      <protection hidden="1"/>
    </xf>
    <xf numFmtId="0" fontId="3" fillId="3" borderId="13" xfId="0" applyFont="1" applyFill="1" applyBorder="1" applyAlignment="1" applyProtection="1">
      <alignment horizontal="center" vertical="center" textRotation="90"/>
      <protection hidden="1"/>
    </xf>
    <xf numFmtId="9" fontId="7" fillId="10" borderId="0" xfId="0" applyNumberFormat="1" applyFont="1" applyFill="1" applyBorder="1" applyAlignment="1" applyProtection="1">
      <alignment horizontal="center" vertical="center" shrinkToFit="1"/>
      <protection hidden="1"/>
    </xf>
    <xf numFmtId="0" fontId="25" fillId="42" borderId="45" xfId="0" applyFont="1" applyFill="1" applyBorder="1" applyAlignment="1" applyProtection="1">
      <alignment horizontal="center" vertical="center" textRotation="90" wrapText="1"/>
      <protection hidden="1"/>
    </xf>
    <xf numFmtId="0" fontId="3" fillId="3" borderId="46" xfId="0" applyFont="1" applyFill="1" applyBorder="1" applyAlignment="1" applyProtection="1">
      <alignment horizontal="center" vertical="center" textRotation="90"/>
      <protection hidden="1"/>
    </xf>
    <xf numFmtId="0" fontId="3" fillId="7" borderId="45" xfId="0" applyFont="1" applyFill="1" applyBorder="1" applyAlignment="1" applyProtection="1">
      <alignment horizontal="center" vertical="center" textRotation="90"/>
      <protection hidden="1"/>
    </xf>
    <xf numFmtId="0" fontId="3" fillId="5" borderId="53" xfId="0" applyFont="1" applyFill="1" applyBorder="1" applyAlignment="1" applyProtection="1">
      <alignment horizontal="center" vertical="center" textRotation="90"/>
      <protection hidden="1"/>
    </xf>
    <xf numFmtId="0" fontId="25" fillId="5" borderId="53" xfId="0" applyFont="1" applyFill="1" applyBorder="1" applyAlignment="1" applyProtection="1">
      <alignment horizontal="center" vertical="center" textRotation="90" wrapText="1"/>
      <protection hidden="1"/>
    </xf>
    <xf numFmtId="0" fontId="5" fillId="18" borderId="11" xfId="0" applyFont="1" applyFill="1" applyBorder="1" applyAlignment="1" applyProtection="1">
      <alignment horizontal="center" vertical="center" shrinkToFit="1"/>
      <protection hidden="1"/>
    </xf>
    <xf numFmtId="0" fontId="6" fillId="16" borderId="1" xfId="0" applyFont="1" applyFill="1" applyBorder="1" applyAlignment="1" applyProtection="1">
      <alignment horizontal="center" vertical="center" shrinkToFit="1"/>
      <protection hidden="1"/>
    </xf>
    <xf numFmtId="0" fontId="9" fillId="0" borderId="0" xfId="0" applyFont="1" applyAlignment="1" applyProtection="1">
      <alignment horizontal="center"/>
      <protection hidden="1"/>
    </xf>
    <xf numFmtId="0" fontId="71" fillId="12" borderId="0" xfId="0" applyFont="1" applyFill="1" applyBorder="1" applyAlignment="1" applyProtection="1">
      <protection hidden="1"/>
    </xf>
    <xf numFmtId="0" fontId="72" fillId="12" borderId="0" xfId="0" applyFont="1" applyFill="1" applyBorder="1" applyAlignment="1" applyProtection="1">
      <protection hidden="1"/>
    </xf>
    <xf numFmtId="0" fontId="68" fillId="0" borderId="0" xfId="0" applyFont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3" fillId="0" borderId="13" xfId="0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 applyProtection="1">
      <alignment horizontal="center" vertical="center" shrinkToFit="1"/>
      <protection hidden="1"/>
    </xf>
    <xf numFmtId="0" fontId="0" fillId="0" borderId="22" xfId="0" applyBorder="1" applyProtection="1">
      <protection hidden="1"/>
    </xf>
    <xf numFmtId="0" fontId="2" fillId="12" borderId="0" xfId="0" applyFont="1" applyFill="1" applyProtection="1">
      <protection hidden="1"/>
    </xf>
    <xf numFmtId="0" fontId="45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0" fontId="73" fillId="12" borderId="0" xfId="0" applyFont="1" applyFill="1" applyProtection="1">
      <protection hidden="1"/>
    </xf>
    <xf numFmtId="0" fontId="51" fillId="12" borderId="0" xfId="0" applyFont="1" applyFill="1" applyProtection="1">
      <protection hidden="1"/>
    </xf>
    <xf numFmtId="0" fontId="51" fillId="12" borderId="0" xfId="0" applyFont="1" applyFill="1" applyAlignment="1" applyProtection="1">
      <alignment shrinkToFit="1"/>
      <protection hidden="1"/>
    </xf>
    <xf numFmtId="0" fontId="51" fillId="12" borderId="0" xfId="0" applyFont="1" applyFill="1" applyBorder="1" applyAlignment="1" applyProtection="1">
      <alignment shrinkToFit="1"/>
      <protection hidden="1"/>
    </xf>
    <xf numFmtId="0" fontId="42" fillId="12" borderId="0" xfId="0" applyFont="1" applyFill="1" applyBorder="1" applyAlignment="1" applyProtection="1">
      <alignment horizontal="center" vertical="center" readingOrder="1"/>
      <protection hidden="1"/>
    </xf>
    <xf numFmtId="0" fontId="0" fillId="12" borderId="0" xfId="0" applyFill="1" applyBorder="1" applyAlignment="1" applyProtection="1">
      <alignment shrinkToFit="1"/>
      <protection hidden="1"/>
    </xf>
    <xf numFmtId="0" fontId="45" fillId="12" borderId="0" xfId="0" applyFont="1" applyFill="1" applyProtection="1"/>
    <xf numFmtId="0" fontId="45" fillId="12" borderId="0" xfId="0" applyFont="1" applyFill="1" applyBorder="1" applyAlignment="1" applyProtection="1"/>
    <xf numFmtId="0" fontId="3" fillId="12" borderId="0" xfId="0" applyFont="1" applyFill="1" applyBorder="1" applyAlignment="1" applyProtection="1">
      <alignment vertical="center"/>
      <protection hidden="1"/>
    </xf>
    <xf numFmtId="0" fontId="45" fillId="12" borderId="0" xfId="0" applyFont="1" applyFill="1" applyAlignment="1" applyProtection="1">
      <protection hidden="1"/>
    </xf>
    <xf numFmtId="0" fontId="4" fillId="12" borderId="0" xfId="0" applyFont="1" applyFill="1" applyBorder="1" applyAlignment="1" applyProtection="1">
      <alignment horizontal="center" vertical="center" shrinkToFit="1"/>
      <protection hidden="1"/>
    </xf>
    <xf numFmtId="165" fontId="4" fillId="12" borderId="0" xfId="0" applyNumberFormat="1" applyFont="1" applyFill="1" applyBorder="1" applyAlignment="1" applyProtection="1">
      <alignment horizontal="center" vertical="center" shrinkToFit="1" readingOrder="2"/>
      <protection hidden="1"/>
    </xf>
    <xf numFmtId="0" fontId="4" fillId="27" borderId="0" xfId="0" applyFont="1" applyFill="1" applyBorder="1" applyAlignment="1" applyProtection="1">
      <alignment horizontal="center" vertical="center" shrinkToFit="1"/>
      <protection hidden="1"/>
    </xf>
    <xf numFmtId="0" fontId="25" fillId="27" borderId="0" xfId="0" applyFont="1" applyFill="1" applyBorder="1" applyAlignment="1" applyProtection="1">
      <alignment horizontal="center" vertical="center" shrinkToFit="1"/>
      <protection hidden="1"/>
    </xf>
    <xf numFmtId="0" fontId="4" fillId="12" borderId="0" xfId="0" applyFont="1" applyFill="1" applyBorder="1" applyAlignment="1" applyProtection="1">
      <alignment horizontal="center" vertical="center" shrinkToFit="1" readingOrder="2"/>
      <protection hidden="1"/>
    </xf>
    <xf numFmtId="0" fontId="4" fillId="27" borderId="0" xfId="0" applyFont="1" applyFill="1" applyBorder="1" applyAlignment="1" applyProtection="1">
      <alignment horizontal="center" vertical="center" shrinkToFit="1" readingOrder="2"/>
      <protection hidden="1"/>
    </xf>
    <xf numFmtId="0" fontId="37" fillId="12" borderId="0" xfId="0" applyFont="1" applyFill="1" applyBorder="1" applyAlignment="1" applyProtection="1">
      <alignment horizontal="center" vertical="center" shrinkToFit="1"/>
      <protection hidden="1"/>
    </xf>
    <xf numFmtId="0" fontId="26" fillId="12" borderId="0" xfId="0" applyFont="1" applyFill="1" applyBorder="1" applyAlignment="1" applyProtection="1">
      <alignment shrinkToFit="1"/>
      <protection hidden="1"/>
    </xf>
    <xf numFmtId="164" fontId="3" fillId="12" borderId="0" xfId="0" applyNumberFormat="1" applyFont="1" applyFill="1" applyBorder="1" applyAlignment="1" applyProtection="1">
      <alignment vertical="center"/>
      <protection hidden="1"/>
    </xf>
    <xf numFmtId="0" fontId="0" fillId="12" borderId="0" xfId="0" applyFill="1" applyBorder="1" applyProtection="1">
      <protection hidden="1"/>
    </xf>
    <xf numFmtId="0" fontId="37" fillId="12" borderId="0" xfId="0" applyFont="1" applyFill="1" applyProtection="1">
      <protection hidden="1"/>
    </xf>
    <xf numFmtId="9" fontId="5" fillId="16" borderId="1" xfId="1" applyFont="1" applyFill="1" applyBorder="1" applyAlignment="1" applyProtection="1">
      <alignment horizontal="center" vertical="center"/>
      <protection hidden="1"/>
    </xf>
    <xf numFmtId="9" fontId="5" fillId="19" borderId="1" xfId="1" applyFont="1" applyFill="1" applyBorder="1" applyAlignment="1" applyProtection="1">
      <alignment horizontal="center" vertical="center"/>
      <protection hidden="1"/>
    </xf>
    <xf numFmtId="9" fontId="48" fillId="12" borderId="0" xfId="1" applyFont="1" applyFill="1" applyBorder="1" applyAlignment="1" applyProtection="1">
      <alignment horizontal="center" vertical="center" shrinkToFit="1"/>
    </xf>
    <xf numFmtId="164" fontId="48" fillId="12" borderId="0" xfId="0" applyNumberFormat="1" applyFont="1" applyFill="1" applyBorder="1" applyAlignment="1" applyProtection="1">
      <alignment horizontal="center" vertical="center"/>
    </xf>
    <xf numFmtId="9" fontId="48" fillId="10" borderId="40" xfId="1" applyFont="1" applyFill="1" applyBorder="1" applyAlignment="1" applyProtection="1">
      <alignment horizontal="center" vertical="center"/>
      <protection hidden="1"/>
    </xf>
    <xf numFmtId="164" fontId="48" fillId="12" borderId="0" xfId="0" applyNumberFormat="1" applyFont="1" applyFill="1" applyBorder="1" applyAlignment="1" applyProtection="1">
      <alignment horizontal="left" vertical="center"/>
    </xf>
    <xf numFmtId="0" fontId="49" fillId="12" borderId="0" xfId="0" applyFont="1" applyFill="1" applyBorder="1" applyAlignment="1" applyProtection="1"/>
    <xf numFmtId="0" fontId="9" fillId="0" borderId="59" xfId="0" applyFont="1" applyFill="1" applyBorder="1" applyAlignment="1" applyProtection="1">
      <alignment horizontal="center" vertical="center"/>
      <protection hidden="1"/>
    </xf>
    <xf numFmtId="0" fontId="5" fillId="0" borderId="59" xfId="0" applyFont="1" applyFill="1" applyBorder="1" applyAlignment="1" applyProtection="1">
      <alignment horizontal="center" vertical="center"/>
      <protection hidden="1"/>
    </xf>
    <xf numFmtId="0" fontId="30" fillId="22" borderId="10" xfId="0" applyFont="1" applyFill="1" applyBorder="1" applyAlignment="1" applyProtection="1">
      <alignment horizontal="center" vertical="center"/>
      <protection hidden="1"/>
    </xf>
    <xf numFmtId="0" fontId="9" fillId="0" borderId="22" xfId="0" applyFont="1" applyBorder="1" applyAlignment="1" applyProtection="1">
      <alignment horizontal="center" vertical="center"/>
      <protection hidden="1"/>
    </xf>
    <xf numFmtId="0" fontId="9" fillId="35" borderId="57" xfId="0" applyFont="1" applyFill="1" applyBorder="1" applyAlignment="1" applyProtection="1">
      <alignment horizontal="center" vertical="center"/>
      <protection hidden="1"/>
    </xf>
    <xf numFmtId="0" fontId="9" fillId="10" borderId="11" xfId="0" applyFont="1" applyFill="1" applyBorder="1" applyAlignment="1" applyProtection="1">
      <alignment horizontal="center" vertical="center"/>
      <protection hidden="1"/>
    </xf>
    <xf numFmtId="0" fontId="3" fillId="16" borderId="11" xfId="0" applyFont="1" applyFill="1" applyBorder="1" applyAlignment="1" applyProtection="1">
      <alignment horizontal="center" vertical="center"/>
      <protection hidden="1"/>
    </xf>
    <xf numFmtId="0" fontId="5" fillId="16" borderId="45" xfId="0" applyFont="1" applyFill="1" applyBorder="1" applyAlignment="1" applyProtection="1">
      <alignment horizontal="center" vertical="center" textRotation="90"/>
      <protection hidden="1"/>
    </xf>
    <xf numFmtId="0" fontId="5" fillId="16" borderId="11" xfId="0" applyFont="1" applyFill="1" applyBorder="1" applyAlignment="1" applyProtection="1">
      <alignment horizontal="center" vertical="center" textRotation="90"/>
      <protection hidden="1"/>
    </xf>
    <xf numFmtId="0" fontId="5" fillId="3" borderId="46" xfId="0" applyFont="1" applyFill="1" applyBorder="1" applyAlignment="1" applyProtection="1">
      <alignment horizontal="center" vertical="center" textRotation="90"/>
      <protection hidden="1"/>
    </xf>
    <xf numFmtId="0" fontId="5" fillId="29" borderId="45" xfId="0" applyFont="1" applyFill="1" applyBorder="1" applyAlignment="1" applyProtection="1">
      <alignment horizontal="center" vertical="center" textRotation="90"/>
      <protection hidden="1"/>
    </xf>
    <xf numFmtId="0" fontId="5" fillId="29" borderId="11" xfId="0" applyFont="1" applyFill="1" applyBorder="1" applyAlignment="1" applyProtection="1">
      <alignment horizontal="center" vertical="center" textRotation="90"/>
      <protection hidden="1"/>
    </xf>
    <xf numFmtId="0" fontId="5" fillId="6" borderId="15" xfId="0" applyFont="1" applyFill="1" applyBorder="1" applyAlignment="1" applyProtection="1">
      <alignment horizontal="center" vertical="center" textRotation="90"/>
      <protection hidden="1"/>
    </xf>
    <xf numFmtId="0" fontId="5" fillId="6" borderId="11" xfId="0" applyFont="1" applyFill="1" applyBorder="1" applyAlignment="1" applyProtection="1">
      <alignment horizontal="center" vertical="center" textRotation="90"/>
      <protection hidden="1"/>
    </xf>
    <xf numFmtId="0" fontId="5" fillId="7" borderId="11" xfId="0" applyFont="1" applyFill="1" applyBorder="1" applyAlignment="1" applyProtection="1">
      <alignment horizontal="center" vertical="center" textRotation="90"/>
      <protection hidden="1"/>
    </xf>
    <xf numFmtId="0" fontId="76" fillId="28" borderId="11" xfId="0" applyFont="1" applyFill="1" applyBorder="1" applyAlignment="1" applyProtection="1">
      <alignment horizontal="center" vertical="center" textRotation="90"/>
      <protection hidden="1"/>
    </xf>
    <xf numFmtId="0" fontId="76" fillId="28" borderId="15" xfId="0" applyFont="1" applyFill="1" applyBorder="1" applyAlignment="1" applyProtection="1">
      <alignment horizontal="center" vertical="center" textRotation="90"/>
      <protection hidden="1"/>
    </xf>
    <xf numFmtId="0" fontId="77" fillId="37" borderId="11" xfId="0" applyNumberFormat="1" applyFont="1" applyFill="1" applyBorder="1" applyAlignment="1" applyProtection="1">
      <alignment horizontal="center" vertical="center"/>
      <protection hidden="1"/>
    </xf>
    <xf numFmtId="0" fontId="77" fillId="37" borderId="11" xfId="0" applyNumberFormat="1" applyFont="1" applyFill="1" applyBorder="1" applyAlignment="1" applyProtection="1">
      <alignment horizontal="center"/>
      <protection hidden="1"/>
    </xf>
    <xf numFmtId="0" fontId="54" fillId="28" borderId="17" xfId="0" applyNumberFormat="1" applyFont="1" applyFill="1" applyBorder="1" applyAlignment="1" applyProtection="1">
      <alignment horizontal="center" vertical="center"/>
      <protection hidden="1"/>
    </xf>
    <xf numFmtId="0" fontId="54" fillId="5" borderId="17" xfId="0" applyNumberFormat="1" applyFont="1" applyFill="1" applyBorder="1" applyAlignment="1" applyProtection="1">
      <alignment horizontal="center" vertical="center"/>
      <protection hidden="1"/>
    </xf>
    <xf numFmtId="0" fontId="54" fillId="10" borderId="0" xfId="0" applyFont="1" applyFill="1" applyBorder="1" applyAlignment="1" applyProtection="1">
      <alignment vertical="center" wrapText="1"/>
      <protection hidden="1"/>
    </xf>
    <xf numFmtId="0" fontId="54" fillId="28" borderId="60" xfId="0" applyNumberFormat="1" applyFont="1" applyFill="1" applyBorder="1" applyAlignment="1" applyProtection="1">
      <alignment horizontal="center" vertical="center"/>
      <protection hidden="1"/>
    </xf>
    <xf numFmtId="0" fontId="9" fillId="12" borderId="0" xfId="0" applyFont="1" applyFill="1" applyBorder="1" applyAlignment="1" applyProtection="1">
      <alignment vertical="center"/>
      <protection hidden="1"/>
    </xf>
    <xf numFmtId="0" fontId="49" fillId="12" borderId="0" xfId="0" applyFont="1" applyFill="1" applyProtection="1">
      <protection hidden="1"/>
    </xf>
    <xf numFmtId="0" fontId="54" fillId="5" borderId="60" xfId="0" applyNumberFormat="1" applyFont="1" applyFill="1" applyBorder="1" applyAlignment="1" applyProtection="1">
      <alignment horizontal="center" vertical="center"/>
      <protection hidden="1"/>
    </xf>
    <xf numFmtId="0" fontId="6" fillId="7" borderId="11" xfId="0" applyFont="1" applyFill="1" applyBorder="1" applyAlignment="1" applyProtection="1">
      <alignment horizontal="center" vertical="center"/>
      <protection hidden="1"/>
    </xf>
    <xf numFmtId="0" fontId="6" fillId="16" borderId="11" xfId="0" applyFont="1" applyFill="1" applyBorder="1" applyAlignment="1" applyProtection="1">
      <alignment horizontal="center" vertical="center" shrinkToFit="1"/>
      <protection hidden="1"/>
    </xf>
    <xf numFmtId="9" fontId="6" fillId="21" borderId="11" xfId="0" applyNumberFormat="1" applyFont="1" applyFill="1" applyBorder="1" applyAlignment="1" applyProtection="1">
      <alignment horizontal="center" vertical="center" shrinkToFit="1"/>
      <protection hidden="1"/>
    </xf>
    <xf numFmtId="0" fontId="6" fillId="17" borderId="11" xfId="1" applyNumberFormat="1" applyFont="1" applyFill="1" applyBorder="1" applyAlignment="1" applyProtection="1">
      <alignment horizontal="center" vertical="center" shrinkToFit="1"/>
      <protection hidden="1"/>
    </xf>
    <xf numFmtId="0" fontId="6" fillId="3" borderId="13" xfId="1" applyNumberFormat="1" applyFont="1" applyFill="1" applyBorder="1" applyAlignment="1" applyProtection="1">
      <alignment horizontal="center" vertical="center" shrinkToFit="1"/>
      <protection hidden="1"/>
    </xf>
    <xf numFmtId="0" fontId="6" fillId="42" borderId="47" xfId="1" applyNumberFormat="1" applyFont="1" applyFill="1" applyBorder="1" applyAlignment="1" applyProtection="1">
      <alignment horizontal="center" vertical="center" shrinkToFit="1"/>
      <protection hidden="1"/>
    </xf>
    <xf numFmtId="0" fontId="6" fillId="42" borderId="48" xfId="1" applyNumberFormat="1" applyFont="1" applyFill="1" applyBorder="1" applyAlignment="1" applyProtection="1">
      <alignment horizontal="center" vertical="center" shrinkToFit="1"/>
      <protection hidden="1"/>
    </xf>
    <xf numFmtId="0" fontId="6" fillId="3" borderId="49" xfId="1" applyNumberFormat="1" applyFont="1" applyFill="1" applyBorder="1" applyAlignment="1" applyProtection="1">
      <alignment horizontal="center" vertical="center" shrinkToFit="1"/>
      <protection hidden="1"/>
    </xf>
    <xf numFmtId="0" fontId="6" fillId="7" borderId="47" xfId="1" applyNumberFormat="1" applyFont="1" applyFill="1" applyBorder="1" applyAlignment="1" applyProtection="1">
      <alignment horizontal="center" vertical="center" shrinkToFit="1"/>
      <protection hidden="1"/>
    </xf>
    <xf numFmtId="0" fontId="6" fillId="7" borderId="48" xfId="1" applyNumberFormat="1" applyFont="1" applyFill="1" applyBorder="1" applyAlignment="1" applyProtection="1">
      <alignment horizontal="center" vertical="center" shrinkToFit="1"/>
      <protection hidden="1"/>
    </xf>
    <xf numFmtId="0" fontId="6" fillId="5" borderId="54" xfId="1" applyNumberFormat="1" applyFont="1" applyFill="1" applyBorder="1" applyAlignment="1" applyProtection="1">
      <alignment horizontal="center" vertical="center" shrinkToFit="1"/>
      <protection hidden="1"/>
    </xf>
    <xf numFmtId="0" fontId="6" fillId="16" borderId="47" xfId="1" applyNumberFormat="1" applyFont="1" applyFill="1" applyBorder="1" applyAlignment="1" applyProtection="1">
      <alignment horizontal="center" vertical="center" shrinkToFit="1"/>
      <protection hidden="1"/>
    </xf>
    <xf numFmtId="0" fontId="6" fillId="16" borderId="48" xfId="1" applyNumberFormat="1" applyFont="1" applyFill="1" applyBorder="1" applyAlignment="1" applyProtection="1">
      <alignment horizontal="center" vertical="center" shrinkToFit="1"/>
      <protection hidden="1"/>
    </xf>
    <xf numFmtId="0" fontId="6" fillId="29" borderId="47" xfId="1" applyNumberFormat="1" applyFont="1" applyFill="1" applyBorder="1" applyAlignment="1" applyProtection="1">
      <alignment horizontal="center" vertical="center" shrinkToFit="1"/>
      <protection hidden="1"/>
    </xf>
    <xf numFmtId="0" fontId="6" fillId="29" borderId="48" xfId="1" applyNumberFormat="1" applyFont="1" applyFill="1" applyBorder="1" applyAlignment="1" applyProtection="1">
      <alignment horizontal="center" vertical="center" shrinkToFit="1"/>
      <protection hidden="1"/>
    </xf>
    <xf numFmtId="9" fontId="6" fillId="6" borderId="15" xfId="0" applyNumberFormat="1" applyFont="1" applyFill="1" applyBorder="1" applyAlignment="1" applyProtection="1">
      <alignment horizontal="center" vertical="center" shrinkToFit="1"/>
      <protection hidden="1"/>
    </xf>
    <xf numFmtId="9" fontId="6" fillId="6" borderId="11" xfId="0" applyNumberFormat="1" applyFont="1" applyFill="1" applyBorder="1" applyAlignment="1" applyProtection="1">
      <alignment horizontal="center" vertical="center" shrinkToFit="1"/>
      <protection hidden="1"/>
    </xf>
    <xf numFmtId="9" fontId="6" fillId="7" borderId="11" xfId="0" applyNumberFormat="1" applyFont="1" applyFill="1" applyBorder="1" applyAlignment="1" applyProtection="1">
      <alignment horizontal="center" vertical="center" shrinkToFit="1"/>
      <protection hidden="1"/>
    </xf>
    <xf numFmtId="0" fontId="58" fillId="10" borderId="0" xfId="0" applyFont="1" applyFill="1" applyProtection="1">
      <protection hidden="1"/>
    </xf>
    <xf numFmtId="0" fontId="79" fillId="12" borderId="0" xfId="0" applyFont="1" applyFill="1" applyBorder="1" applyAlignment="1" applyProtection="1">
      <alignment horizontal="center" vertical="center" readingOrder="1"/>
      <protection hidden="1"/>
    </xf>
    <xf numFmtId="0" fontId="2" fillId="22" borderId="26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80" fillId="12" borderId="0" xfId="0" applyFont="1" applyFill="1" applyAlignment="1" applyProtection="1">
      <alignment shrinkToFit="1"/>
      <protection hidden="1"/>
    </xf>
    <xf numFmtId="0" fontId="81" fillId="12" borderId="0" xfId="0" applyFont="1" applyFill="1" applyBorder="1" applyAlignment="1" applyProtection="1">
      <alignment shrinkToFit="1"/>
      <protection hidden="1"/>
    </xf>
    <xf numFmtId="0" fontId="78" fillId="10" borderId="0" xfId="0" applyFont="1" applyFill="1" applyBorder="1" applyAlignment="1" applyProtection="1">
      <alignment vertical="center" wrapText="1"/>
      <protection hidden="1"/>
    </xf>
    <xf numFmtId="9" fontId="9" fillId="12" borderId="0" xfId="1" applyFont="1" applyFill="1" applyBorder="1" applyAlignment="1" applyProtection="1">
      <alignment vertical="center"/>
      <protection hidden="1"/>
    </xf>
    <xf numFmtId="0" fontId="73" fillId="0" borderId="0" xfId="0" applyFont="1" applyProtection="1">
      <protection hidden="1"/>
    </xf>
    <xf numFmtId="0" fontId="82" fillId="0" borderId="0" xfId="0" applyFont="1" applyProtection="1">
      <protection hidden="1"/>
    </xf>
    <xf numFmtId="0" fontId="83" fillId="12" borderId="0" xfId="0" applyFont="1" applyFill="1" applyBorder="1" applyAlignment="1" applyProtection="1">
      <protection hidden="1"/>
    </xf>
    <xf numFmtId="0" fontId="37" fillId="0" borderId="0" xfId="0" applyFont="1" applyProtection="1">
      <protection hidden="1"/>
    </xf>
    <xf numFmtId="0" fontId="84" fillId="12" borderId="0" xfId="0" applyFont="1" applyFill="1" applyBorder="1" applyProtection="1">
      <protection hidden="1"/>
    </xf>
    <xf numFmtId="0" fontId="84" fillId="12" borderId="0" xfId="0" applyFont="1" applyFill="1" applyBorder="1" applyAlignment="1" applyProtection="1">
      <alignment horizontal="center"/>
      <protection hidden="1"/>
    </xf>
    <xf numFmtId="9" fontId="9" fillId="10" borderId="15" xfId="1" applyFont="1" applyFill="1" applyBorder="1" applyAlignment="1" applyProtection="1">
      <alignment horizontal="center" vertical="center"/>
      <protection hidden="1"/>
    </xf>
    <xf numFmtId="9" fontId="9" fillId="35" borderId="58" xfId="0" applyNumberFormat="1" applyFont="1" applyFill="1" applyBorder="1" applyAlignment="1" applyProtection="1">
      <alignment horizontal="center" vertical="center"/>
      <protection hidden="1"/>
    </xf>
    <xf numFmtId="0" fontId="3" fillId="35" borderId="49" xfId="0" applyFont="1" applyFill="1" applyBorder="1" applyAlignment="1" applyProtection="1">
      <alignment horizontal="center" vertical="center"/>
      <protection hidden="1"/>
    </xf>
    <xf numFmtId="0" fontId="20" fillId="10" borderId="0" xfId="0" applyFont="1" applyFill="1" applyAlignment="1" applyProtection="1">
      <alignment horizontal="right" vertical="center" wrapText="1"/>
      <protection hidden="1"/>
    </xf>
    <xf numFmtId="0" fontId="24" fillId="10" borderId="0" xfId="0" applyFont="1" applyFill="1" applyAlignment="1" applyProtection="1">
      <alignment horizontal="right" vertical="center" wrapText="1"/>
      <protection hidden="1"/>
    </xf>
    <xf numFmtId="0" fontId="57" fillId="10" borderId="0" xfId="0" applyFont="1" applyFill="1" applyAlignment="1" applyProtection="1">
      <alignment horizontal="right" vertical="center" wrapText="1"/>
      <protection hidden="1"/>
    </xf>
    <xf numFmtId="0" fontId="19" fillId="20" borderId="11" xfId="0" applyFont="1" applyFill="1" applyBorder="1" applyAlignment="1" applyProtection="1">
      <alignment horizontal="center" vertical="center" wrapText="1"/>
      <protection hidden="1"/>
    </xf>
    <xf numFmtId="0" fontId="25" fillId="17" borderId="11" xfId="0" applyFont="1" applyFill="1" applyBorder="1" applyAlignment="1" applyProtection="1">
      <alignment horizontal="center" vertical="center" wrapText="1" shrinkToFit="1"/>
      <protection hidden="1"/>
    </xf>
    <xf numFmtId="0" fontId="4" fillId="17" borderId="11" xfId="0" applyFont="1" applyFill="1" applyBorder="1" applyAlignment="1" applyProtection="1">
      <alignment horizontal="center" vertical="center" wrapText="1" shrinkToFit="1"/>
      <protection hidden="1"/>
    </xf>
    <xf numFmtId="1" fontId="20" fillId="0" borderId="11" xfId="0" applyNumberFormat="1" applyFont="1" applyBorder="1" applyAlignment="1" applyProtection="1">
      <alignment horizontal="center" vertical="center"/>
      <protection hidden="1"/>
    </xf>
    <xf numFmtId="0" fontId="54" fillId="20" borderId="11" xfId="0" applyFont="1" applyFill="1" applyBorder="1" applyAlignment="1" applyProtection="1">
      <alignment horizontal="center" vertical="center" wrapText="1"/>
      <protection hidden="1"/>
    </xf>
    <xf numFmtId="0" fontId="78" fillId="20" borderId="17" xfId="0" applyNumberFormat="1" applyFont="1" applyFill="1" applyBorder="1" applyAlignment="1" applyProtection="1">
      <alignment horizontal="center" vertical="center"/>
      <protection hidden="1"/>
    </xf>
    <xf numFmtId="9" fontId="6" fillId="29" borderId="11" xfId="0" applyNumberFormat="1" applyFont="1" applyFill="1" applyBorder="1" applyAlignment="1" applyProtection="1">
      <alignment horizontal="center" vertical="center" shrinkToFit="1"/>
      <protection hidden="1"/>
    </xf>
    <xf numFmtId="9" fontId="6" fillId="37" borderId="11" xfId="0" applyNumberFormat="1" applyFont="1" applyFill="1" applyBorder="1" applyAlignment="1" applyProtection="1">
      <alignment horizontal="center" vertical="center" shrinkToFit="1"/>
      <protection hidden="1"/>
    </xf>
    <xf numFmtId="0" fontId="5" fillId="37" borderId="11" xfId="0" applyFont="1" applyFill="1" applyBorder="1" applyAlignment="1" applyProtection="1">
      <alignment horizontal="center" vertical="center" textRotation="90" wrapText="1"/>
      <protection hidden="1"/>
    </xf>
    <xf numFmtId="0" fontId="5" fillId="21" borderId="11" xfId="0" applyFont="1" applyFill="1" applyBorder="1" applyAlignment="1" applyProtection="1">
      <alignment horizontal="center" vertical="center" textRotation="90" wrapText="1"/>
      <protection hidden="1"/>
    </xf>
    <xf numFmtId="0" fontId="5" fillId="29" borderId="11" xfId="0" applyFont="1" applyFill="1" applyBorder="1" applyAlignment="1" applyProtection="1">
      <alignment horizontal="center" vertical="center" textRotation="90" wrapText="1"/>
      <protection hidden="1"/>
    </xf>
    <xf numFmtId="0" fontId="6" fillId="18" borderId="11" xfId="0" applyFont="1" applyFill="1" applyBorder="1" applyAlignment="1" applyProtection="1">
      <alignment horizontal="center" vertical="center" shrinkToFit="1"/>
      <protection hidden="1"/>
    </xf>
    <xf numFmtId="0" fontId="3" fillId="18" borderId="11" xfId="0" applyFont="1" applyFill="1" applyBorder="1" applyAlignment="1" applyProtection="1">
      <alignment horizontal="center" vertical="center" textRotation="90" wrapText="1"/>
      <protection hidden="1"/>
    </xf>
    <xf numFmtId="0" fontId="29" fillId="16" borderId="11" xfId="0" applyFont="1" applyFill="1" applyBorder="1" applyAlignment="1" applyProtection="1">
      <alignment horizontal="center" vertical="center"/>
      <protection locked="0"/>
    </xf>
    <xf numFmtId="0" fontId="85" fillId="0" borderId="1" xfId="0" applyFont="1" applyFill="1" applyBorder="1" applyAlignment="1" applyProtection="1">
      <alignment horizontal="center" vertical="center"/>
      <protection locked="0"/>
    </xf>
    <xf numFmtId="0" fontId="0" fillId="0" borderId="64" xfId="0" applyFill="1" applyBorder="1" applyProtection="1">
      <protection hidden="1"/>
    </xf>
    <xf numFmtId="0" fontId="0" fillId="0" borderId="65" xfId="0" applyFill="1" applyBorder="1" applyProtection="1">
      <protection hidden="1"/>
    </xf>
    <xf numFmtId="0" fontId="2" fillId="0" borderId="65" xfId="0" applyFont="1" applyFill="1" applyBorder="1" applyProtection="1">
      <protection hidden="1"/>
    </xf>
    <xf numFmtId="0" fontId="0" fillId="0" borderId="66" xfId="0" applyFill="1" applyBorder="1" applyProtection="1">
      <protection hidden="1"/>
    </xf>
    <xf numFmtId="0" fontId="2" fillId="0" borderId="65" xfId="0" applyFont="1" applyFill="1" applyBorder="1" applyAlignment="1" applyProtection="1">
      <alignment horizontal="center"/>
      <protection hidden="1"/>
    </xf>
    <xf numFmtId="0" fontId="0" fillId="0" borderId="67" xfId="0" applyBorder="1" applyProtection="1">
      <protection hidden="1"/>
    </xf>
    <xf numFmtId="0" fontId="0" fillId="0" borderId="63" xfId="0" applyBorder="1" applyProtection="1">
      <protection hidden="1"/>
    </xf>
    <xf numFmtId="0" fontId="83" fillId="10" borderId="0" xfId="0" applyFont="1" applyFill="1" applyProtection="1">
      <protection hidden="1"/>
    </xf>
    <xf numFmtId="0" fontId="83" fillId="0" borderId="0" xfId="0" applyFont="1" applyProtection="1">
      <protection hidden="1"/>
    </xf>
    <xf numFmtId="0" fontId="74" fillId="12" borderId="0" xfId="0" applyFont="1" applyFill="1" applyProtection="1">
      <protection hidden="1"/>
    </xf>
    <xf numFmtId="0" fontId="54" fillId="3" borderId="17" xfId="0" applyNumberFormat="1" applyFont="1" applyFill="1" applyBorder="1" applyAlignment="1" applyProtection="1">
      <alignment horizontal="center" vertical="center"/>
      <protection hidden="1"/>
    </xf>
    <xf numFmtId="0" fontId="87" fillId="0" borderId="11" xfId="0" applyFont="1" applyFill="1" applyBorder="1" applyAlignment="1" applyProtection="1">
      <alignment horizontal="center" vertical="center" shrinkToFit="1"/>
      <protection locked="0" hidden="1"/>
    </xf>
    <xf numFmtId="0" fontId="87" fillId="0" borderId="11" xfId="0" applyFont="1" applyFill="1" applyBorder="1" applyAlignment="1" applyProtection="1">
      <alignment horizontal="center" vertical="center" shrinkToFit="1"/>
      <protection hidden="1"/>
    </xf>
    <xf numFmtId="0" fontId="5" fillId="0" borderId="11" xfId="0" applyFont="1" applyFill="1" applyBorder="1" applyAlignment="1" applyProtection="1">
      <alignment horizontal="center" vertical="center" shrinkToFit="1"/>
      <protection locked="0"/>
    </xf>
    <xf numFmtId="0" fontId="9" fillId="20" borderId="11" xfId="0" applyFont="1" applyFill="1" applyBorder="1" applyAlignment="1" applyProtection="1">
      <alignment horizontal="center" vertical="center" wrapText="1"/>
      <protection hidden="1"/>
    </xf>
    <xf numFmtId="0" fontId="5" fillId="26" borderId="11" xfId="0" applyFont="1" applyFill="1" applyBorder="1" applyAlignment="1" applyProtection="1">
      <alignment horizontal="center" vertical="center" shrinkToFit="1"/>
      <protection locked="0"/>
    </xf>
    <xf numFmtId="165" fontId="3" fillId="12" borderId="0" xfId="0" applyNumberFormat="1" applyFont="1" applyFill="1" applyBorder="1" applyAlignment="1" applyProtection="1">
      <alignment horizontal="center" vertical="center" shrinkToFit="1"/>
      <protection hidden="1"/>
    </xf>
    <xf numFmtId="0" fontId="0" fillId="3" borderId="0" xfId="0" applyFill="1"/>
    <xf numFmtId="0" fontId="88" fillId="12" borderId="0" xfId="0" applyFont="1" applyFill="1" applyBorder="1" applyAlignment="1" applyProtection="1">
      <protection hidden="1"/>
    </xf>
    <xf numFmtId="0" fontId="54" fillId="0" borderId="26" xfId="0" applyFont="1" applyBorder="1" applyAlignment="1" applyProtection="1">
      <alignment horizontal="center" vertical="center" wrapText="1"/>
      <protection hidden="1"/>
    </xf>
    <xf numFmtId="0" fontId="5" fillId="43" borderId="11" xfId="0" applyFont="1" applyFill="1" applyBorder="1" applyAlignment="1" applyProtection="1">
      <alignment horizontal="center" vertical="center" textRotation="90" wrapText="1"/>
      <protection hidden="1"/>
    </xf>
    <xf numFmtId="0" fontId="5" fillId="4" borderId="11" xfId="0" applyFont="1" applyFill="1" applyBorder="1" applyAlignment="1" applyProtection="1">
      <alignment horizontal="center" vertical="center" textRotation="90" wrapText="1"/>
      <protection hidden="1"/>
    </xf>
    <xf numFmtId="9" fontId="77" fillId="44" borderId="11" xfId="1" applyFont="1" applyFill="1" applyBorder="1" applyAlignment="1" applyProtection="1">
      <alignment horizontal="center" vertical="center" shrinkToFit="1"/>
      <protection hidden="1"/>
    </xf>
    <xf numFmtId="9" fontId="6" fillId="4" borderId="11" xfId="1" applyFont="1" applyFill="1" applyBorder="1" applyAlignment="1" applyProtection="1">
      <alignment horizontal="center" vertical="center" shrinkToFit="1"/>
      <protection hidden="1"/>
    </xf>
    <xf numFmtId="0" fontId="48" fillId="0" borderId="12" xfId="0" applyFont="1" applyFill="1" applyBorder="1" applyAlignment="1" applyProtection="1">
      <alignment horizontal="center"/>
      <protection hidden="1"/>
    </xf>
    <xf numFmtId="164" fontId="44" fillId="12" borderId="0" xfId="0" applyNumberFormat="1" applyFont="1" applyFill="1" applyBorder="1" applyAlignment="1" applyProtection="1">
      <alignment vertical="center"/>
      <protection hidden="1"/>
    </xf>
    <xf numFmtId="0" fontId="5" fillId="3" borderId="11" xfId="0" applyFont="1" applyFill="1" applyBorder="1" applyAlignment="1" applyProtection="1">
      <alignment horizontal="center" vertical="center"/>
      <protection hidden="1"/>
    </xf>
    <xf numFmtId="0" fontId="29" fillId="3" borderId="11" xfId="0" applyFont="1" applyFill="1" applyBorder="1" applyAlignment="1" applyProtection="1">
      <alignment horizontal="center" vertical="center"/>
      <protection hidden="1"/>
    </xf>
    <xf numFmtId="9" fontId="89" fillId="3" borderId="1" xfId="1" applyFont="1" applyFill="1" applyBorder="1" applyAlignment="1" applyProtection="1">
      <alignment horizontal="center" vertical="center"/>
      <protection hidden="1"/>
    </xf>
    <xf numFmtId="9" fontId="5" fillId="3" borderId="1" xfId="1" applyFont="1" applyFill="1" applyBorder="1" applyAlignment="1" applyProtection="1">
      <alignment horizontal="center" vertical="center"/>
      <protection hidden="1"/>
    </xf>
    <xf numFmtId="0" fontId="9" fillId="3" borderId="11" xfId="0" applyFont="1" applyFill="1" applyBorder="1" applyAlignment="1" applyProtection="1">
      <alignment horizontal="center" vertical="center"/>
      <protection hidden="1"/>
    </xf>
    <xf numFmtId="0" fontId="9" fillId="16" borderId="11" xfId="0" applyFont="1" applyFill="1" applyBorder="1" applyAlignment="1" applyProtection="1">
      <alignment horizontal="center" vertical="center"/>
      <protection locked="0"/>
    </xf>
    <xf numFmtId="0" fontId="9" fillId="16" borderId="11" xfId="0" applyFont="1" applyFill="1" applyBorder="1" applyAlignment="1" applyProtection="1">
      <alignment horizontal="center"/>
      <protection locked="0"/>
    </xf>
    <xf numFmtId="0" fontId="91" fillId="0" borderId="0" xfId="0" applyFont="1" applyFill="1" applyBorder="1" applyAlignment="1" applyProtection="1">
      <alignment horizontal="left" vertical="center"/>
      <protection hidden="1"/>
    </xf>
    <xf numFmtId="0" fontId="48" fillId="0" borderId="0" xfId="0" applyFont="1" applyFill="1" applyBorder="1" applyAlignment="1" applyProtection="1">
      <alignment horizontal="left" vertical="center"/>
      <protection hidden="1"/>
    </xf>
    <xf numFmtId="165" fontId="91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5" fillId="42" borderId="1" xfId="0" applyFont="1" applyFill="1" applyBorder="1" applyAlignment="1" applyProtection="1">
      <alignment horizontal="center" vertical="center"/>
      <protection hidden="1"/>
    </xf>
    <xf numFmtId="9" fontId="5" fillId="42" borderId="1" xfId="1" applyFont="1" applyFill="1" applyBorder="1" applyAlignment="1" applyProtection="1">
      <alignment horizontal="center" vertical="center"/>
      <protection hidden="1"/>
    </xf>
    <xf numFmtId="0" fontId="94" fillId="12" borderId="0" xfId="0" applyFont="1" applyFill="1" applyBorder="1" applyAlignment="1" applyProtection="1">
      <alignment horizontal="center" vertical="center" readingOrder="1"/>
      <protection hidden="1"/>
    </xf>
    <xf numFmtId="0" fontId="92" fillId="12" borderId="0" xfId="0" applyFont="1" applyFill="1" applyBorder="1" applyProtection="1">
      <protection hidden="1"/>
    </xf>
    <xf numFmtId="0" fontId="93" fillId="12" borderId="0" xfId="0" applyFont="1" applyFill="1" applyBorder="1" applyAlignment="1" applyProtection="1">
      <alignment horizontal="center" vertical="center"/>
      <protection hidden="1"/>
    </xf>
    <xf numFmtId="0" fontId="95" fillId="0" borderId="0" xfId="0" applyFont="1" applyProtection="1">
      <protection hidden="1"/>
    </xf>
    <xf numFmtId="0" fontId="92" fillId="12" borderId="0" xfId="0" applyFont="1" applyFill="1" applyBorder="1" applyAlignment="1" applyProtection="1">
      <alignment horizontal="center"/>
      <protection hidden="1"/>
    </xf>
    <xf numFmtId="1" fontId="95" fillId="0" borderId="0" xfId="0" applyNumberFormat="1" applyFont="1" applyAlignment="1" applyProtection="1">
      <alignment horizontal="center"/>
      <protection hidden="1"/>
    </xf>
    <xf numFmtId="0" fontId="96" fillId="12" borderId="0" xfId="0" applyFont="1" applyFill="1" applyBorder="1" applyAlignment="1" applyProtection="1">
      <alignment shrinkToFit="1"/>
      <protection hidden="1"/>
    </xf>
    <xf numFmtId="0" fontId="55" fillId="3" borderId="11" xfId="0" applyFont="1" applyFill="1" applyBorder="1" applyAlignment="1" applyProtection="1">
      <alignment horizontal="center" vertical="center" wrapText="1"/>
      <protection hidden="1"/>
    </xf>
    <xf numFmtId="165" fontId="64" fillId="20" borderId="60" xfId="0" applyNumberFormat="1" applyFont="1" applyFill="1" applyBorder="1" applyAlignment="1" applyProtection="1">
      <alignment horizontal="center" vertical="center" shrinkToFit="1"/>
      <protection hidden="1"/>
    </xf>
    <xf numFmtId="0" fontId="24" fillId="0" borderId="69" xfId="0" applyFont="1" applyBorder="1" applyAlignment="1" applyProtection="1">
      <alignment horizontal="center" vertical="center"/>
      <protection hidden="1"/>
    </xf>
    <xf numFmtId="0" fontId="6" fillId="0" borderId="22" xfId="0" applyFont="1" applyBorder="1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vertical="center"/>
      <protection hidden="1"/>
    </xf>
    <xf numFmtId="0" fontId="6" fillId="20" borderId="13" xfId="0" applyFont="1" applyFill="1" applyBorder="1" applyAlignment="1" applyProtection="1">
      <alignment horizontal="center" vertical="center"/>
      <protection locked="0"/>
    </xf>
    <xf numFmtId="0" fontId="6" fillId="20" borderId="15" xfId="0" applyFont="1" applyFill="1" applyBorder="1" applyAlignment="1" applyProtection="1">
      <alignment horizontal="center" vertical="center"/>
      <protection locked="0"/>
    </xf>
    <xf numFmtId="0" fontId="6" fillId="20" borderId="13" xfId="0" applyFont="1" applyFill="1" applyBorder="1" applyAlignment="1" applyProtection="1">
      <alignment horizontal="center" vertical="center"/>
      <protection hidden="1"/>
    </xf>
    <xf numFmtId="0" fontId="6" fillId="20" borderId="15" xfId="0" applyFont="1" applyFill="1" applyBorder="1" applyAlignment="1" applyProtection="1">
      <alignment horizontal="center" vertical="center"/>
      <protection hidden="1"/>
    </xf>
    <xf numFmtId="0" fontId="60" fillId="10" borderId="0" xfId="0" applyFont="1" applyFill="1" applyBorder="1" applyAlignment="1" applyProtection="1">
      <alignment horizontal="center" vertical="center" wrapText="1"/>
      <protection hidden="1"/>
    </xf>
    <xf numFmtId="0" fontId="9" fillId="20" borderId="13" xfId="0" applyFont="1" applyFill="1" applyBorder="1" applyAlignment="1" applyProtection="1">
      <alignment horizontal="center" vertical="center"/>
      <protection locked="0"/>
    </xf>
    <xf numFmtId="0" fontId="9" fillId="20" borderId="14" xfId="0" applyFont="1" applyFill="1" applyBorder="1" applyAlignment="1" applyProtection="1">
      <alignment horizontal="center" vertical="center"/>
      <protection locked="0"/>
    </xf>
    <xf numFmtId="0" fontId="9" fillId="20" borderId="15" xfId="0" applyFont="1" applyFill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 wrapText="1"/>
      <protection hidden="1"/>
    </xf>
    <xf numFmtId="0" fontId="9" fillId="0" borderId="12" xfId="0" applyFont="1" applyBorder="1" applyAlignment="1" applyProtection="1">
      <alignment horizontal="center" vertical="center" wrapText="1"/>
      <protection hidden="1"/>
    </xf>
    <xf numFmtId="0" fontId="9" fillId="0" borderId="16" xfId="0" applyFont="1" applyBorder="1" applyAlignment="1" applyProtection="1">
      <alignment horizontal="center" vertical="center" wrapText="1"/>
      <protection hidden="1"/>
    </xf>
    <xf numFmtId="0" fontId="9" fillId="0" borderId="22" xfId="0" applyFont="1" applyBorder="1" applyAlignment="1" applyProtection="1">
      <alignment horizontal="center" vertical="center" wrapText="1"/>
      <protection hidden="1"/>
    </xf>
    <xf numFmtId="0" fontId="9" fillId="0" borderId="0" xfId="0" applyFont="1" applyBorder="1" applyAlignment="1" applyProtection="1">
      <alignment horizontal="center" vertical="center" wrapText="1"/>
      <protection hidden="1"/>
    </xf>
    <xf numFmtId="0" fontId="9" fillId="0" borderId="23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23" xfId="0" applyFont="1" applyBorder="1" applyAlignment="1" applyProtection="1">
      <alignment horizontal="center" vertical="center"/>
      <protection hidden="1"/>
    </xf>
    <xf numFmtId="0" fontId="6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8" fillId="10" borderId="0" xfId="0" applyFont="1" applyFill="1" applyBorder="1" applyAlignment="1" applyProtection="1">
      <alignment horizontal="left" vertical="center" wrapText="1"/>
      <protection hidden="1"/>
    </xf>
    <xf numFmtId="9" fontId="48" fillId="10" borderId="40" xfId="1" applyFont="1" applyFill="1" applyBorder="1" applyAlignment="1" applyProtection="1">
      <alignment horizontal="center" vertical="center" shrinkToFit="1"/>
      <protection hidden="1"/>
    </xf>
    <xf numFmtId="0" fontId="48" fillId="10" borderId="0" xfId="0" applyFont="1" applyFill="1" applyBorder="1" applyAlignment="1" applyProtection="1">
      <alignment horizontal="center" vertical="center"/>
      <protection hidden="1"/>
    </xf>
    <xf numFmtId="0" fontId="75" fillId="12" borderId="0" xfId="0" applyFont="1" applyFill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left"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61" fillId="12" borderId="0" xfId="0" applyFont="1" applyFill="1" applyAlignment="1" applyProtection="1">
      <alignment horizontal="center" vertical="center"/>
      <protection hidden="1"/>
    </xf>
    <xf numFmtId="0" fontId="9" fillId="10" borderId="23" xfId="0" applyFont="1" applyFill="1" applyBorder="1" applyAlignment="1" applyProtection="1">
      <alignment horizontal="left"/>
      <protection hidden="1"/>
    </xf>
    <xf numFmtId="0" fontId="9" fillId="10" borderId="21" xfId="0" applyFont="1" applyFill="1" applyBorder="1" applyAlignment="1" applyProtection="1">
      <alignment horizontal="left"/>
      <protection hidden="1"/>
    </xf>
    <xf numFmtId="0" fontId="30" fillId="16" borderId="11" xfId="0" applyFont="1" applyFill="1" applyBorder="1" applyAlignment="1" applyProtection="1">
      <alignment horizontal="center"/>
      <protection locked="0"/>
    </xf>
    <xf numFmtId="0" fontId="5" fillId="0" borderId="11" xfId="0" applyFont="1" applyFill="1" applyBorder="1" applyAlignment="1" applyProtection="1">
      <alignment horizontal="center" vertical="center"/>
      <protection hidden="1"/>
    </xf>
    <xf numFmtId="0" fontId="29" fillId="16" borderId="11" xfId="0" applyFont="1" applyFill="1" applyBorder="1" applyAlignment="1" applyProtection="1">
      <alignment horizontal="center" vertical="center"/>
      <protection locked="0"/>
    </xf>
    <xf numFmtId="0" fontId="5" fillId="10" borderId="0" xfId="0" applyFont="1" applyFill="1" applyBorder="1" applyAlignment="1" applyProtection="1">
      <alignment horizontal="center" vertical="center"/>
      <protection hidden="1"/>
    </xf>
    <xf numFmtId="0" fontId="5" fillId="10" borderId="23" xfId="0" applyFont="1" applyFill="1" applyBorder="1" applyAlignment="1" applyProtection="1">
      <alignment horizontal="center" vertical="center"/>
      <protection hidden="1"/>
    </xf>
    <xf numFmtId="0" fontId="5" fillId="0" borderId="12" xfId="0" applyFont="1" applyBorder="1" applyAlignment="1" applyProtection="1">
      <alignment horizontal="left" vertical="center"/>
      <protection hidden="1"/>
    </xf>
    <xf numFmtId="0" fontId="5" fillId="0" borderId="23" xfId="0" applyFont="1" applyBorder="1" applyAlignment="1" applyProtection="1">
      <alignment horizontal="left" vertical="center"/>
      <protection hidden="1"/>
    </xf>
    <xf numFmtId="0" fontId="5" fillId="42" borderId="1" xfId="0" applyFont="1" applyFill="1" applyBorder="1" applyAlignment="1" applyProtection="1">
      <alignment horizontal="center" vertical="center"/>
      <protection hidden="1"/>
    </xf>
    <xf numFmtId="9" fontId="5" fillId="16" borderId="1" xfId="1" applyFont="1" applyFill="1" applyBorder="1" applyAlignment="1" applyProtection="1">
      <alignment horizontal="center" vertical="center" shrinkToFit="1"/>
      <protection hidden="1"/>
    </xf>
    <xf numFmtId="0" fontId="90" fillId="0" borderId="0" xfId="0" applyFont="1" applyFill="1" applyBorder="1" applyAlignment="1" applyProtection="1">
      <alignment horizontal="center" vertical="center"/>
      <protection hidden="1"/>
    </xf>
    <xf numFmtId="0" fontId="48" fillId="10" borderId="20" xfId="0" applyFont="1" applyFill="1" applyBorder="1" applyAlignment="1" applyProtection="1">
      <alignment horizontal="center" vertical="center"/>
      <protection hidden="1"/>
    </xf>
    <xf numFmtId="0" fontId="48" fillId="12" borderId="0" xfId="0" applyFont="1" applyFill="1" applyBorder="1" applyAlignment="1" applyProtection="1">
      <alignment horizontal="center" vertical="center"/>
      <protection hidden="1"/>
    </xf>
    <xf numFmtId="0" fontId="48" fillId="10" borderId="40" xfId="0" applyFont="1" applyFill="1" applyBorder="1" applyAlignment="1" applyProtection="1">
      <alignment horizontal="center" vertical="center"/>
      <protection hidden="1"/>
    </xf>
    <xf numFmtId="9" fontId="48" fillId="12" borderId="0" xfId="1" applyFont="1" applyFill="1" applyBorder="1" applyAlignment="1" applyProtection="1">
      <alignment horizontal="center" vertical="center" shrinkToFit="1"/>
    </xf>
    <xf numFmtId="9" fontId="5" fillId="3" borderId="1" xfId="1" applyFont="1" applyFill="1" applyBorder="1" applyAlignment="1" applyProtection="1">
      <alignment horizontal="center" vertical="center" shrinkToFit="1"/>
      <protection hidden="1"/>
    </xf>
    <xf numFmtId="0" fontId="29" fillId="42" borderId="13" xfId="0" applyFont="1" applyFill="1" applyBorder="1" applyAlignment="1" applyProtection="1">
      <alignment horizontal="center" vertical="center" shrinkToFit="1"/>
      <protection hidden="1"/>
    </xf>
    <xf numFmtId="0" fontId="29" fillId="42" borderId="15" xfId="0" applyFont="1" applyFill="1" applyBorder="1" applyAlignment="1" applyProtection="1">
      <alignment horizontal="center" vertical="center" shrinkToFit="1"/>
      <protection hidden="1"/>
    </xf>
    <xf numFmtId="0" fontId="29" fillId="18" borderId="13" xfId="0" applyFont="1" applyFill="1" applyBorder="1" applyAlignment="1" applyProtection="1">
      <alignment horizontal="center" vertical="center"/>
      <protection hidden="1"/>
    </xf>
    <xf numFmtId="0" fontId="29" fillId="18" borderId="15" xfId="0" applyFont="1" applyFill="1" applyBorder="1" applyAlignment="1" applyProtection="1">
      <alignment horizontal="center" vertical="center"/>
      <protection hidden="1"/>
    </xf>
    <xf numFmtId="0" fontId="29" fillId="42" borderId="2" xfId="0" applyFont="1" applyFill="1" applyBorder="1" applyAlignment="1" applyProtection="1">
      <alignment horizontal="center" vertical="center"/>
      <protection hidden="1"/>
    </xf>
    <xf numFmtId="0" fontId="29" fillId="42" borderId="3" xfId="0" applyFont="1" applyFill="1" applyBorder="1" applyAlignment="1" applyProtection="1">
      <alignment horizontal="center" vertical="center"/>
      <protection hidden="1"/>
    </xf>
    <xf numFmtId="0" fontId="29" fillId="42" borderId="4" xfId="0" applyFont="1" applyFill="1" applyBorder="1" applyAlignment="1" applyProtection="1">
      <alignment horizontal="center" vertical="center"/>
      <protection hidden="1"/>
    </xf>
    <xf numFmtId="165" fontId="5" fillId="42" borderId="1" xfId="0" applyNumberFormat="1" applyFont="1" applyFill="1" applyBorder="1" applyAlignment="1" applyProtection="1">
      <alignment horizontal="center" vertical="center" shrinkToFit="1"/>
      <protection hidden="1"/>
    </xf>
    <xf numFmtId="164" fontId="47" fillId="0" borderId="10" xfId="0" applyNumberFormat="1" applyFont="1" applyBorder="1" applyAlignment="1" applyProtection="1">
      <alignment horizontal="center" vertical="center"/>
      <protection hidden="1"/>
    </xf>
    <xf numFmtId="0" fontId="29" fillId="42" borderId="1" xfId="0" applyFont="1" applyFill="1" applyBorder="1" applyAlignment="1" applyProtection="1">
      <alignment horizontal="center" vertical="center"/>
      <protection hidden="1"/>
    </xf>
    <xf numFmtId="0" fontId="78" fillId="10" borderId="24" xfId="0" applyFont="1" applyFill="1" applyBorder="1" applyAlignment="1" applyProtection="1">
      <alignment horizontal="left" vertical="center" wrapText="1"/>
      <protection hidden="1"/>
    </xf>
    <xf numFmtId="165" fontId="91" fillId="0" borderId="0" xfId="0" applyNumberFormat="1" applyFont="1" applyFill="1" applyBorder="1" applyAlignment="1" applyProtection="1">
      <alignment horizontal="center" vertical="center" shrinkToFit="1"/>
      <protection hidden="1"/>
    </xf>
    <xf numFmtId="1" fontId="97" fillId="20" borderId="13" xfId="0" applyNumberFormat="1" applyFont="1" applyFill="1" applyBorder="1" applyAlignment="1" applyProtection="1">
      <alignment horizontal="center" vertical="center" shrinkToFit="1"/>
      <protection hidden="1"/>
    </xf>
    <xf numFmtId="1" fontId="97" fillId="20" borderId="15" xfId="0" applyNumberFormat="1" applyFont="1" applyFill="1" applyBorder="1" applyAlignment="1" applyProtection="1">
      <alignment horizontal="center" vertical="center" shrinkToFit="1"/>
      <protection hidden="1"/>
    </xf>
    <xf numFmtId="0" fontId="3" fillId="29" borderId="9" xfId="0" applyFont="1" applyFill="1" applyBorder="1" applyAlignment="1" applyProtection="1">
      <alignment horizontal="center" vertical="center" shrinkToFit="1"/>
      <protection hidden="1"/>
    </xf>
    <xf numFmtId="0" fontId="3" fillId="29" borderId="8" xfId="0" applyFont="1" applyFill="1" applyBorder="1" applyAlignment="1" applyProtection="1">
      <alignment horizontal="center" vertical="center" shrinkToFit="1"/>
      <protection hidden="1"/>
    </xf>
    <xf numFmtId="0" fontId="20" fillId="0" borderId="9" xfId="0" applyFont="1" applyBorder="1" applyAlignment="1" applyProtection="1">
      <alignment horizontal="center" vertical="center"/>
      <protection hidden="1"/>
    </xf>
    <xf numFmtId="0" fontId="20" fillId="0" borderId="8" xfId="0" applyFont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54" fillId="20" borderId="13" xfId="0" applyFont="1" applyFill="1" applyBorder="1" applyAlignment="1" applyProtection="1">
      <alignment horizontal="center" vertical="center" wrapText="1"/>
      <protection hidden="1"/>
    </xf>
    <xf numFmtId="0" fontId="54" fillId="20" borderId="15" xfId="0" applyFont="1" applyFill="1" applyBorder="1" applyAlignment="1" applyProtection="1">
      <alignment horizontal="center" vertical="center" wrapText="1"/>
      <protection hidden="1"/>
    </xf>
    <xf numFmtId="0" fontId="20" fillId="20" borderId="15" xfId="0" applyFont="1" applyFill="1" applyBorder="1" applyAlignment="1" applyProtection="1">
      <alignment horizontal="center" vertical="center" wrapText="1"/>
      <protection hidden="1"/>
    </xf>
    <xf numFmtId="0" fontId="54" fillId="0" borderId="16" xfId="0" applyFont="1" applyBorder="1" applyAlignment="1" applyProtection="1">
      <alignment horizontal="center" vertical="center" wrapText="1"/>
      <protection hidden="1"/>
    </xf>
    <xf numFmtId="0" fontId="54" fillId="0" borderId="33" xfId="0" applyFont="1" applyBorder="1" applyAlignment="1" applyProtection="1">
      <alignment horizontal="center" vertical="center" wrapText="1"/>
      <protection hidden="1"/>
    </xf>
    <xf numFmtId="0" fontId="20" fillId="20" borderId="11" xfId="0" applyFont="1" applyFill="1" applyBorder="1" applyAlignment="1" applyProtection="1">
      <alignment horizontal="center" vertical="center" wrapText="1"/>
      <protection hidden="1"/>
    </xf>
    <xf numFmtId="0" fontId="54" fillId="0" borderId="9" xfId="0" applyNumberFormat="1" applyFont="1" applyBorder="1" applyAlignment="1" applyProtection="1">
      <alignment horizontal="center" vertical="center" wrapText="1"/>
      <protection hidden="1"/>
    </xf>
    <xf numFmtId="0" fontId="54" fillId="0" borderId="21" xfId="0" applyNumberFormat="1" applyFont="1" applyBorder="1" applyAlignment="1" applyProtection="1">
      <alignment horizontal="center" vertical="center" wrapText="1"/>
      <protection hidden="1"/>
    </xf>
    <xf numFmtId="0" fontId="54" fillId="0" borderId="8" xfId="0" applyNumberFormat="1" applyFont="1" applyBorder="1" applyAlignment="1" applyProtection="1">
      <alignment horizontal="center" vertical="center" wrapText="1"/>
      <protection hidden="1"/>
    </xf>
    <xf numFmtId="0" fontId="20" fillId="20" borderId="9" xfId="0" applyFont="1" applyFill="1" applyBorder="1" applyAlignment="1" applyProtection="1">
      <alignment horizontal="center" vertical="center" wrapText="1"/>
      <protection hidden="1"/>
    </xf>
    <xf numFmtId="0" fontId="20" fillId="20" borderId="21" xfId="0" applyFont="1" applyFill="1" applyBorder="1" applyAlignment="1" applyProtection="1">
      <alignment horizontal="center" vertical="center" wrapText="1"/>
      <protection hidden="1"/>
    </xf>
    <xf numFmtId="0" fontId="20" fillId="20" borderId="8" xfId="0" applyFont="1" applyFill="1" applyBorder="1" applyAlignment="1" applyProtection="1">
      <alignment horizontal="center" vertical="center" wrapText="1"/>
      <protection hidden="1"/>
    </xf>
    <xf numFmtId="0" fontId="54" fillId="0" borderId="9" xfId="0" applyFont="1" applyBorder="1" applyAlignment="1" applyProtection="1">
      <alignment horizontal="center" vertical="center" wrapText="1"/>
      <protection hidden="1"/>
    </xf>
    <xf numFmtId="0" fontId="54" fillId="0" borderId="21" xfId="0" applyFont="1" applyBorder="1" applyAlignment="1" applyProtection="1">
      <alignment horizontal="center" vertical="center" wrapText="1"/>
      <protection hidden="1"/>
    </xf>
    <xf numFmtId="0" fontId="54" fillId="0" borderId="8" xfId="0" applyFont="1" applyBorder="1" applyAlignment="1" applyProtection="1">
      <alignment horizontal="center" vertical="center" wrapText="1"/>
      <protection hidden="1"/>
    </xf>
    <xf numFmtId="9" fontId="19" fillId="0" borderId="9" xfId="1" applyNumberFormat="1" applyFont="1" applyBorder="1" applyAlignment="1" applyProtection="1">
      <alignment horizontal="center" vertical="center" wrapText="1"/>
      <protection hidden="1"/>
    </xf>
    <xf numFmtId="9" fontId="19" fillId="0" borderId="21" xfId="1" applyNumberFormat="1" applyFont="1" applyBorder="1" applyAlignment="1" applyProtection="1">
      <alignment horizontal="center" vertical="center" wrapText="1"/>
      <protection hidden="1"/>
    </xf>
    <xf numFmtId="9" fontId="19" fillId="0" borderId="8" xfId="1" applyNumberFormat="1" applyFont="1" applyBorder="1" applyAlignment="1" applyProtection="1">
      <alignment horizontal="center" vertical="center" wrapText="1"/>
      <protection hidden="1"/>
    </xf>
    <xf numFmtId="9" fontId="54" fillId="0" borderId="13" xfId="1" applyFont="1" applyBorder="1" applyAlignment="1" applyProtection="1">
      <alignment horizontal="center" vertical="center" wrapText="1"/>
      <protection hidden="1"/>
    </xf>
    <xf numFmtId="9" fontId="20" fillId="20" borderId="13" xfId="1" applyFont="1" applyFill="1" applyBorder="1" applyAlignment="1" applyProtection="1">
      <alignment horizontal="center" vertical="center" wrapText="1"/>
      <protection hidden="1"/>
    </xf>
    <xf numFmtId="9" fontId="54" fillId="0" borderId="9" xfId="1" applyFont="1" applyBorder="1" applyAlignment="1" applyProtection="1">
      <alignment horizontal="center" vertical="center" wrapText="1"/>
      <protection hidden="1"/>
    </xf>
    <xf numFmtId="9" fontId="54" fillId="0" borderId="21" xfId="1" applyFont="1" applyBorder="1" applyAlignment="1" applyProtection="1">
      <alignment horizontal="center" vertical="center" wrapText="1"/>
      <protection hidden="1"/>
    </xf>
    <xf numFmtId="9" fontId="54" fillId="0" borderId="8" xfId="1" applyFont="1" applyBorder="1" applyAlignment="1" applyProtection="1">
      <alignment horizontal="center" vertical="center" wrapText="1"/>
      <protection hidden="1"/>
    </xf>
    <xf numFmtId="0" fontId="20" fillId="20" borderId="11" xfId="0" applyNumberFormat="1" applyFont="1" applyFill="1" applyBorder="1" applyAlignment="1" applyProtection="1">
      <alignment horizontal="center" vertical="center" wrapText="1"/>
      <protection hidden="1"/>
    </xf>
    <xf numFmtId="0" fontId="54" fillId="0" borderId="23" xfId="0" applyFont="1" applyBorder="1" applyAlignment="1" applyProtection="1">
      <alignment horizontal="center" vertical="center" wrapText="1"/>
      <protection hidden="1"/>
    </xf>
    <xf numFmtId="0" fontId="64" fillId="10" borderId="0" xfId="0" applyFont="1" applyFill="1" applyAlignment="1" applyProtection="1">
      <alignment horizontal="center" vertical="center"/>
      <protection hidden="1"/>
    </xf>
    <xf numFmtId="0" fontId="55" fillId="10" borderId="0" xfId="0" applyFont="1" applyFill="1" applyAlignment="1" applyProtection="1">
      <alignment horizontal="center" vertical="center"/>
      <protection hidden="1"/>
    </xf>
    <xf numFmtId="0" fontId="78" fillId="20" borderId="13" xfId="0" applyNumberFormat="1" applyFont="1" applyFill="1" applyBorder="1" applyAlignment="1" applyProtection="1">
      <alignment horizontal="center" vertical="center"/>
      <protection hidden="1"/>
    </xf>
    <xf numFmtId="0" fontId="78" fillId="20" borderId="14" xfId="0" applyNumberFormat="1" applyFont="1" applyFill="1" applyBorder="1" applyAlignment="1" applyProtection="1">
      <alignment horizontal="center" vertical="center"/>
      <protection hidden="1"/>
    </xf>
    <xf numFmtId="0" fontId="78" fillId="20" borderId="15" xfId="0" applyNumberFormat="1" applyFont="1" applyFill="1" applyBorder="1" applyAlignment="1" applyProtection="1">
      <alignment horizontal="center" vertical="center"/>
      <protection hidden="1"/>
    </xf>
    <xf numFmtId="0" fontId="54" fillId="10" borderId="0" xfId="0" applyFont="1" applyFill="1" applyBorder="1" applyAlignment="1" applyProtection="1">
      <alignment horizontal="center" vertical="center" wrapText="1"/>
      <protection hidden="1"/>
    </xf>
    <xf numFmtId="0" fontId="54" fillId="10" borderId="25" xfId="0" applyFont="1" applyFill="1" applyBorder="1" applyAlignment="1" applyProtection="1">
      <alignment horizontal="center" vertical="center" wrapText="1"/>
      <protection hidden="1"/>
    </xf>
    <xf numFmtId="0" fontId="55" fillId="10" borderId="0" xfId="0" applyFont="1" applyFill="1" applyBorder="1" applyAlignment="1" applyProtection="1">
      <alignment horizontal="center" vertical="center"/>
      <protection hidden="1"/>
    </xf>
    <xf numFmtId="0" fontId="55" fillId="10" borderId="25" xfId="0" applyFont="1" applyFill="1" applyBorder="1" applyAlignment="1" applyProtection="1">
      <alignment horizontal="center" vertical="center"/>
      <protection hidden="1"/>
    </xf>
    <xf numFmtId="0" fontId="55" fillId="20" borderId="11" xfId="0" applyFont="1" applyFill="1" applyBorder="1" applyAlignment="1" applyProtection="1">
      <alignment horizontal="center" vertical="center" wrapText="1"/>
      <protection hidden="1"/>
    </xf>
    <xf numFmtId="0" fontId="55" fillId="20" borderId="13" xfId="0" applyFont="1" applyFill="1" applyBorder="1" applyAlignment="1" applyProtection="1">
      <alignment horizontal="center" vertical="center" wrapText="1"/>
      <protection hidden="1"/>
    </xf>
    <xf numFmtId="0" fontId="55" fillId="20" borderId="15" xfId="0" applyFont="1" applyFill="1" applyBorder="1" applyAlignment="1" applyProtection="1">
      <alignment horizontal="center" vertical="center" wrapText="1"/>
      <protection hidden="1"/>
    </xf>
    <xf numFmtId="0" fontId="54" fillId="20" borderId="11" xfId="0" applyFont="1" applyFill="1" applyBorder="1" applyAlignment="1" applyProtection="1">
      <alignment horizontal="center" vertical="center" wrapText="1"/>
      <protection hidden="1"/>
    </xf>
    <xf numFmtId="0" fontId="54" fillId="10" borderId="20" xfId="0" applyFont="1" applyFill="1" applyBorder="1" applyAlignment="1" applyProtection="1">
      <alignment horizontal="center" vertical="center" wrapText="1"/>
      <protection hidden="1"/>
    </xf>
    <xf numFmtId="0" fontId="54" fillId="10" borderId="68" xfId="0" applyFont="1" applyFill="1" applyBorder="1" applyAlignment="1" applyProtection="1">
      <alignment horizontal="center" vertical="center" wrapText="1"/>
      <protection hidden="1"/>
    </xf>
    <xf numFmtId="0" fontId="3" fillId="0" borderId="13" xfId="0" applyFont="1" applyBorder="1" applyAlignment="1" applyProtection="1">
      <alignment horizontal="center" vertical="center" shrinkToFit="1"/>
      <protection hidden="1"/>
    </xf>
    <xf numFmtId="0" fontId="3" fillId="0" borderId="15" xfId="0" applyFont="1" applyBorder="1" applyAlignment="1" applyProtection="1">
      <alignment horizontal="center" vertical="center" shrinkToFit="1"/>
      <protection hidden="1"/>
    </xf>
    <xf numFmtId="0" fontId="69" fillId="16" borderId="13" xfId="0" applyFont="1" applyFill="1" applyBorder="1" applyAlignment="1" applyProtection="1">
      <alignment horizontal="center" vertical="center" shrinkToFit="1"/>
      <protection locked="0"/>
    </xf>
    <xf numFmtId="0" fontId="69" fillId="16" borderId="15" xfId="0" applyFont="1" applyFill="1" applyBorder="1" applyAlignment="1" applyProtection="1">
      <alignment horizontal="center" vertical="center" shrinkToFit="1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8" xfId="0" applyBorder="1" applyAlignment="1" applyProtection="1">
      <alignment horizontal="center"/>
      <protection locked="0"/>
    </xf>
    <xf numFmtId="0" fontId="3" fillId="18" borderId="13" xfId="0" applyFont="1" applyFill="1" applyBorder="1" applyAlignment="1" applyProtection="1">
      <alignment horizontal="center" shrinkToFit="1"/>
      <protection hidden="1"/>
    </xf>
    <xf numFmtId="0" fontId="3" fillId="18" borderId="14" xfId="0" applyFont="1" applyFill="1" applyBorder="1" applyAlignment="1" applyProtection="1">
      <alignment horizontal="center" shrinkToFit="1"/>
      <protection hidden="1"/>
    </xf>
    <xf numFmtId="0" fontId="3" fillId="18" borderId="15" xfId="0" applyFont="1" applyFill="1" applyBorder="1" applyAlignment="1" applyProtection="1">
      <alignment horizontal="center" shrinkToFit="1"/>
      <protection hidden="1"/>
    </xf>
    <xf numFmtId="0" fontId="5" fillId="0" borderId="0" xfId="0" applyFont="1" applyAlignment="1" applyProtection="1">
      <alignment horizontal="center" shrinkToFit="1"/>
      <protection hidden="1"/>
    </xf>
    <xf numFmtId="0" fontId="5" fillId="0" borderId="6" xfId="0" applyFont="1" applyBorder="1" applyAlignment="1" applyProtection="1">
      <alignment horizontal="center" shrinkToFit="1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66" fillId="40" borderId="13" xfId="0" applyFont="1" applyFill="1" applyBorder="1" applyAlignment="1">
      <alignment horizontal="right" vertical="center" wrapText="1" readingOrder="2"/>
    </xf>
    <xf numFmtId="0" fontId="66" fillId="40" borderId="14" xfId="0" applyFont="1" applyFill="1" applyBorder="1" applyAlignment="1">
      <alignment horizontal="right" vertical="center" wrapText="1" readingOrder="2"/>
    </xf>
    <xf numFmtId="0" fontId="66" fillId="40" borderId="15" xfId="0" applyFont="1" applyFill="1" applyBorder="1" applyAlignment="1">
      <alignment horizontal="right" vertical="center" wrapText="1" readingOrder="2"/>
    </xf>
    <xf numFmtId="0" fontId="66" fillId="41" borderId="13" xfId="0" applyFont="1" applyFill="1" applyBorder="1" applyAlignment="1">
      <alignment horizontal="right" vertical="center" wrapText="1" readingOrder="2"/>
    </xf>
    <xf numFmtId="0" fontId="66" fillId="41" borderId="14" xfId="0" applyFont="1" applyFill="1" applyBorder="1" applyAlignment="1">
      <alignment horizontal="right" vertical="center" wrapText="1" readingOrder="2"/>
    </xf>
    <xf numFmtId="0" fontId="66" fillId="41" borderId="15" xfId="0" applyFont="1" applyFill="1" applyBorder="1" applyAlignment="1">
      <alignment horizontal="right" vertical="center" wrapText="1" readingOrder="2"/>
    </xf>
    <xf numFmtId="0" fontId="66" fillId="38" borderId="13" xfId="0" applyFont="1" applyFill="1" applyBorder="1" applyAlignment="1">
      <alignment horizontal="right" vertical="center" wrapText="1" readingOrder="2"/>
    </xf>
    <xf numFmtId="0" fontId="66" fillId="38" borderId="14" xfId="0" applyFont="1" applyFill="1" applyBorder="1" applyAlignment="1">
      <alignment horizontal="right" vertical="center" wrapText="1" readingOrder="2"/>
    </xf>
    <xf numFmtId="0" fontId="66" fillId="38" borderId="15" xfId="0" applyFont="1" applyFill="1" applyBorder="1" applyAlignment="1">
      <alignment horizontal="right" vertical="center" wrapText="1" readingOrder="2"/>
    </xf>
    <xf numFmtId="0" fontId="67" fillId="16" borderId="13" xfId="0" applyFont="1" applyFill="1" applyBorder="1" applyAlignment="1" applyProtection="1">
      <alignment horizontal="center" vertical="center"/>
      <protection hidden="1"/>
    </xf>
    <xf numFmtId="0" fontId="67" fillId="16" borderId="14" xfId="0" applyFont="1" applyFill="1" applyBorder="1" applyAlignment="1" applyProtection="1">
      <alignment horizontal="center" vertical="center"/>
      <protection hidden="1"/>
    </xf>
    <xf numFmtId="0" fontId="67" fillId="16" borderId="15" xfId="0" applyFont="1" applyFill="1" applyBorder="1" applyAlignment="1" applyProtection="1">
      <alignment horizontal="center" vertical="center"/>
      <protection hidden="1"/>
    </xf>
    <xf numFmtId="0" fontId="5" fillId="18" borderId="11" xfId="0" applyFont="1" applyFill="1" applyBorder="1" applyAlignment="1" applyProtection="1">
      <alignment horizontal="center" vertical="center" shrinkToFit="1"/>
      <protection hidden="1"/>
    </xf>
    <xf numFmtId="0" fontId="66" fillId="39" borderId="13" xfId="0" applyFont="1" applyFill="1" applyBorder="1" applyAlignment="1">
      <alignment horizontal="right" vertical="center" wrapText="1" readingOrder="2"/>
    </xf>
    <xf numFmtId="0" fontId="66" fillId="39" borderId="14" xfId="0" applyFont="1" applyFill="1" applyBorder="1" applyAlignment="1">
      <alignment horizontal="right" vertical="center" wrapText="1" readingOrder="2"/>
    </xf>
    <xf numFmtId="0" fontId="66" fillId="39" borderId="15" xfId="0" applyFont="1" applyFill="1" applyBorder="1" applyAlignment="1">
      <alignment horizontal="right" vertical="center" wrapText="1" readingOrder="2"/>
    </xf>
    <xf numFmtId="9" fontId="30" fillId="20" borderId="1" xfId="0" applyNumberFormat="1" applyFont="1" applyFill="1" applyBorder="1" applyAlignment="1" applyProtection="1">
      <alignment horizontal="center" vertical="center"/>
      <protection hidden="1"/>
    </xf>
    <xf numFmtId="0" fontId="9" fillId="21" borderId="1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shrinkToFit="1"/>
      <protection hidden="1"/>
    </xf>
    <xf numFmtId="9" fontId="9" fillId="35" borderId="61" xfId="0" applyNumberFormat="1" applyFont="1" applyFill="1" applyBorder="1" applyAlignment="1" applyProtection="1">
      <alignment horizontal="center" vertical="center"/>
      <protection hidden="1"/>
    </xf>
    <xf numFmtId="9" fontId="9" fillId="35" borderId="62" xfId="0" applyNumberFormat="1" applyFont="1" applyFill="1" applyBorder="1" applyAlignment="1" applyProtection="1">
      <alignment horizontal="center" vertical="center"/>
      <protection hidden="1"/>
    </xf>
    <xf numFmtId="9" fontId="9" fillId="20" borderId="2" xfId="0" applyNumberFormat="1" applyFont="1" applyFill="1" applyBorder="1" applyAlignment="1" applyProtection="1">
      <alignment horizontal="center" vertical="center"/>
      <protection hidden="1"/>
    </xf>
    <xf numFmtId="0" fontId="9" fillId="20" borderId="4" xfId="0" applyFont="1" applyFill="1" applyBorder="1" applyAlignment="1" applyProtection="1">
      <alignment horizontal="center" vertical="center"/>
      <protection hidden="1"/>
    </xf>
    <xf numFmtId="0" fontId="9" fillId="20" borderId="3" xfId="0" applyFont="1" applyFill="1" applyBorder="1" applyAlignment="1" applyProtection="1">
      <alignment horizontal="center" vertical="center"/>
      <protection hidden="1"/>
    </xf>
    <xf numFmtId="0" fontId="5" fillId="18" borderId="9" xfId="0" applyFont="1" applyFill="1" applyBorder="1" applyAlignment="1" applyProtection="1">
      <alignment horizontal="center" vertical="center" shrinkToFit="1"/>
      <protection hidden="1"/>
    </xf>
    <xf numFmtId="0" fontId="5" fillId="18" borderId="8" xfId="0" applyFont="1" applyFill="1" applyBorder="1" applyAlignment="1" applyProtection="1">
      <alignment horizontal="center" vertical="center" shrinkToFit="1"/>
      <protection hidden="1"/>
    </xf>
    <xf numFmtId="9" fontId="9" fillId="21" borderId="1" xfId="0" applyNumberFormat="1" applyFont="1" applyFill="1" applyBorder="1" applyAlignment="1" applyProtection="1">
      <alignment horizontal="center" vertical="center"/>
      <protection hidden="1"/>
    </xf>
    <xf numFmtId="0" fontId="9" fillId="16" borderId="13" xfId="0" applyFont="1" applyFill="1" applyBorder="1" applyAlignment="1" applyProtection="1">
      <alignment horizontal="center"/>
      <protection hidden="1"/>
    </xf>
    <xf numFmtId="0" fontId="9" fillId="16" borderId="15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hidden="1"/>
    </xf>
    <xf numFmtId="0" fontId="30" fillId="22" borderId="41" xfId="0" applyFont="1" applyFill="1" applyBorder="1" applyAlignment="1" applyProtection="1">
      <alignment horizontal="center" vertical="center"/>
      <protection hidden="1"/>
    </xf>
    <xf numFmtId="0" fontId="30" fillId="22" borderId="10" xfId="0" applyFont="1" applyFill="1" applyBorder="1" applyAlignment="1" applyProtection="1">
      <alignment horizontal="center" vertical="center"/>
      <protection hidden="1"/>
    </xf>
    <xf numFmtId="0" fontId="9" fillId="16" borderId="1" xfId="0" applyFont="1" applyFill="1" applyBorder="1" applyAlignment="1" applyProtection="1">
      <alignment horizontal="center" vertical="center" shrinkToFit="1"/>
      <protection hidden="1"/>
    </xf>
    <xf numFmtId="0" fontId="9" fillId="10" borderId="9" xfId="0" applyFont="1" applyFill="1" applyBorder="1" applyAlignment="1" applyProtection="1">
      <alignment horizontal="center" vertical="center"/>
      <protection hidden="1"/>
    </xf>
    <xf numFmtId="0" fontId="9" fillId="10" borderId="8" xfId="0" applyFont="1" applyFill="1" applyBorder="1" applyAlignment="1" applyProtection="1">
      <alignment horizontal="center" vertical="center"/>
      <protection hidden="1"/>
    </xf>
    <xf numFmtId="0" fontId="75" fillId="20" borderId="40" xfId="0" applyFont="1" applyFill="1" applyBorder="1" applyAlignment="1" applyProtection="1">
      <alignment horizontal="center" vertical="center"/>
      <protection hidden="1"/>
    </xf>
    <xf numFmtId="0" fontId="75" fillId="20" borderId="0" xfId="0" applyFont="1" applyFill="1" applyBorder="1" applyAlignment="1" applyProtection="1">
      <alignment horizontal="center" vertical="center"/>
      <protection hidden="1"/>
    </xf>
    <xf numFmtId="0" fontId="75" fillId="20" borderId="5" xfId="0" applyFont="1" applyFill="1" applyBorder="1" applyAlignment="1" applyProtection="1">
      <alignment horizontal="center" vertical="center"/>
      <protection hidden="1"/>
    </xf>
    <xf numFmtId="0" fontId="9" fillId="16" borderId="18" xfId="0" applyFont="1" applyFill="1" applyBorder="1" applyAlignment="1" applyProtection="1">
      <alignment horizontal="center" vertical="center" wrapText="1"/>
      <protection hidden="1"/>
    </xf>
    <xf numFmtId="0" fontId="9" fillId="16" borderId="16" xfId="0" applyFont="1" applyFill="1" applyBorder="1" applyAlignment="1" applyProtection="1">
      <alignment horizontal="center" vertical="center" wrapText="1"/>
      <protection hidden="1"/>
    </xf>
    <xf numFmtId="0" fontId="9" fillId="16" borderId="19" xfId="0" applyFont="1" applyFill="1" applyBorder="1" applyAlignment="1" applyProtection="1">
      <alignment horizontal="center" vertical="center" wrapText="1"/>
      <protection hidden="1"/>
    </xf>
    <xf numFmtId="0" fontId="9" fillId="16" borderId="33" xfId="0" applyFont="1" applyFill="1" applyBorder="1" applyAlignment="1" applyProtection="1">
      <alignment horizontal="center" vertical="center" wrapText="1"/>
      <protection hidden="1"/>
    </xf>
    <xf numFmtId="9" fontId="9" fillId="10" borderId="18" xfId="1" applyFont="1" applyFill="1" applyBorder="1" applyAlignment="1" applyProtection="1">
      <alignment horizontal="center" vertical="center"/>
      <protection hidden="1"/>
    </xf>
    <xf numFmtId="9" fontId="9" fillId="10" borderId="16" xfId="1" applyFont="1" applyFill="1" applyBorder="1" applyAlignment="1" applyProtection="1">
      <alignment horizontal="center" vertical="center"/>
      <protection hidden="1"/>
    </xf>
    <xf numFmtId="9" fontId="9" fillId="10" borderId="19" xfId="1" applyFont="1" applyFill="1" applyBorder="1" applyAlignment="1" applyProtection="1">
      <alignment horizontal="center" vertical="center"/>
      <protection hidden="1"/>
    </xf>
    <xf numFmtId="9" fontId="9" fillId="10" borderId="33" xfId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16" borderId="14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0" fontId="9" fillId="0" borderId="8" xfId="0" applyFont="1" applyBorder="1" applyAlignment="1" applyProtection="1">
      <alignment horizontal="center" vertical="center" wrapText="1"/>
      <protection hidden="1"/>
    </xf>
    <xf numFmtId="0" fontId="6" fillId="16" borderId="13" xfId="0" applyFont="1" applyFill="1" applyBorder="1" applyAlignment="1" applyProtection="1">
      <alignment horizontal="center" vertical="center"/>
      <protection hidden="1"/>
    </xf>
    <xf numFmtId="0" fontId="6" fillId="16" borderId="15" xfId="0" applyFont="1" applyFill="1" applyBorder="1" applyAlignment="1" applyProtection="1">
      <alignment horizontal="center" vertical="center"/>
      <protection hidden="1"/>
    </xf>
    <xf numFmtId="0" fontId="9" fillId="20" borderId="11" xfId="0" applyFont="1" applyFill="1" applyBorder="1" applyAlignment="1" applyProtection="1">
      <alignment horizontal="center" vertical="center"/>
      <protection hidden="1"/>
    </xf>
    <xf numFmtId="0" fontId="9" fillId="20" borderId="9" xfId="0" applyFont="1" applyFill="1" applyBorder="1" applyAlignment="1" applyProtection="1">
      <alignment horizontal="center" vertical="center"/>
      <protection hidden="1"/>
    </xf>
    <xf numFmtId="0" fontId="9" fillId="16" borderId="9" xfId="0" applyFont="1" applyFill="1" applyBorder="1" applyAlignment="1" applyProtection="1">
      <alignment horizontal="center" vertical="center"/>
      <protection hidden="1"/>
    </xf>
    <xf numFmtId="0" fontId="9" fillId="16" borderId="8" xfId="0" applyFont="1" applyFill="1" applyBorder="1" applyAlignment="1" applyProtection="1">
      <alignment horizontal="center" vertical="center"/>
      <protection hidden="1"/>
    </xf>
    <xf numFmtId="0" fontId="9" fillId="16" borderId="1" xfId="0" applyFont="1" applyFill="1" applyBorder="1" applyAlignment="1" applyProtection="1">
      <alignment horizontal="center" vertical="center"/>
      <protection hidden="1"/>
    </xf>
    <xf numFmtId="9" fontId="29" fillId="21" borderId="1" xfId="0" applyNumberFormat="1" applyFont="1" applyFill="1" applyBorder="1" applyAlignment="1" applyProtection="1">
      <alignment horizontal="center" vertical="center"/>
      <protection hidden="1"/>
    </xf>
    <xf numFmtId="9" fontId="6" fillId="20" borderId="2" xfId="1" applyFont="1" applyFill="1" applyBorder="1" applyAlignment="1" applyProtection="1">
      <alignment horizontal="center" vertical="center" shrinkToFit="1"/>
      <protection hidden="1"/>
    </xf>
    <xf numFmtId="9" fontId="6" fillId="20" borderId="4" xfId="1" applyFont="1" applyFill="1" applyBorder="1" applyAlignment="1" applyProtection="1">
      <alignment horizontal="center" vertical="center" shrinkToFit="1"/>
      <protection hidden="1"/>
    </xf>
    <xf numFmtId="0" fontId="5" fillId="5" borderId="13" xfId="0" applyFont="1" applyFill="1" applyBorder="1" applyAlignment="1" applyProtection="1">
      <alignment horizontal="center" shrinkToFit="1"/>
      <protection hidden="1"/>
    </xf>
    <xf numFmtId="0" fontId="5" fillId="5" borderId="14" xfId="0" applyFont="1" applyFill="1" applyBorder="1" applyAlignment="1" applyProtection="1">
      <alignment horizontal="center" shrinkToFit="1"/>
      <protection hidden="1"/>
    </xf>
    <xf numFmtId="0" fontId="5" fillId="5" borderId="15" xfId="0" applyFont="1" applyFill="1" applyBorder="1" applyAlignment="1" applyProtection="1">
      <alignment horizontal="center" shrinkToFit="1"/>
      <protection hidden="1"/>
    </xf>
    <xf numFmtId="0" fontId="71" fillId="16" borderId="13" xfId="0" applyFont="1" applyFill="1" applyBorder="1" applyAlignment="1" applyProtection="1">
      <alignment horizontal="center" vertical="center" wrapText="1"/>
      <protection hidden="1"/>
    </xf>
    <xf numFmtId="0" fontId="71" fillId="16" borderId="14" xfId="0" applyFont="1" applyFill="1" applyBorder="1" applyAlignment="1" applyProtection="1">
      <alignment horizontal="center" vertical="center" wrapText="1"/>
      <protection hidden="1"/>
    </xf>
    <xf numFmtId="0" fontId="71" fillId="16" borderId="15" xfId="0" applyFont="1" applyFill="1" applyBorder="1" applyAlignment="1" applyProtection="1">
      <alignment horizontal="center" vertical="center" wrapText="1"/>
      <protection hidden="1"/>
    </xf>
    <xf numFmtId="0" fontId="5" fillId="5" borderId="12" xfId="0" applyFont="1" applyFill="1" applyBorder="1" applyAlignment="1" applyProtection="1">
      <alignment horizontal="center" shrinkToFit="1"/>
      <protection hidden="1"/>
    </xf>
    <xf numFmtId="0" fontId="5" fillId="5" borderId="16" xfId="0" applyFont="1" applyFill="1" applyBorder="1" applyAlignment="1" applyProtection="1">
      <alignment horizontal="center" shrinkToFit="1"/>
      <protection hidden="1"/>
    </xf>
    <xf numFmtId="9" fontId="9" fillId="10" borderId="13" xfId="1" applyFont="1" applyFill="1" applyBorder="1" applyAlignment="1" applyProtection="1">
      <alignment horizontal="center" vertical="center"/>
      <protection hidden="1"/>
    </xf>
    <xf numFmtId="9" fontId="9" fillId="10" borderId="15" xfId="1" applyFont="1" applyFill="1" applyBorder="1" applyAlignment="1" applyProtection="1">
      <alignment horizontal="center" vertical="center"/>
      <protection hidden="1"/>
    </xf>
    <xf numFmtId="0" fontId="9" fillId="16" borderId="9" xfId="0" applyFont="1" applyFill="1" applyBorder="1" applyAlignment="1" applyProtection="1">
      <alignment horizontal="center" vertical="center" wrapText="1"/>
      <protection hidden="1"/>
    </xf>
    <xf numFmtId="0" fontId="9" fillId="16" borderId="8" xfId="0" applyFont="1" applyFill="1" applyBorder="1" applyAlignment="1" applyProtection="1">
      <alignment horizontal="center" vertical="center" wrapText="1"/>
      <protection hidden="1"/>
    </xf>
    <xf numFmtId="9" fontId="9" fillId="10" borderId="9" xfId="1" applyFont="1" applyFill="1" applyBorder="1" applyAlignment="1" applyProtection="1">
      <alignment horizontal="center" vertical="center"/>
      <protection hidden="1"/>
    </xf>
    <xf numFmtId="9" fontId="9" fillId="10" borderId="8" xfId="1" applyFont="1" applyFill="1" applyBorder="1" applyAlignment="1" applyProtection="1">
      <alignment horizontal="center" vertical="center"/>
      <protection hidden="1"/>
    </xf>
    <xf numFmtId="0" fontId="86" fillId="28" borderId="11" xfId="0" applyFont="1" applyFill="1" applyBorder="1" applyAlignment="1" applyProtection="1">
      <alignment horizontal="center" vertical="center" shrinkToFit="1"/>
      <protection hidden="1"/>
    </xf>
    <xf numFmtId="0" fontId="38" fillId="10" borderId="0" xfId="0" applyFont="1" applyFill="1" applyAlignment="1" applyProtection="1">
      <alignment horizontal="center" vertical="center"/>
      <protection hidden="1"/>
    </xf>
    <xf numFmtId="0" fontId="28" fillId="10" borderId="0" xfId="0" applyFont="1" applyFill="1" applyAlignment="1" applyProtection="1">
      <alignment horizontal="center"/>
      <protection hidden="1"/>
    </xf>
    <xf numFmtId="0" fontId="9" fillId="29" borderId="50" xfId="0" applyFont="1" applyFill="1" applyBorder="1" applyAlignment="1" applyProtection="1">
      <alignment horizontal="center" vertical="center"/>
      <protection hidden="1"/>
    </xf>
    <xf numFmtId="0" fontId="9" fillId="29" borderId="51" xfId="0" applyFont="1" applyFill="1" applyBorder="1" applyAlignment="1" applyProtection="1">
      <alignment horizontal="center" vertical="center"/>
      <protection hidden="1"/>
    </xf>
    <xf numFmtId="0" fontId="9" fillId="29" borderId="52" xfId="0" applyFont="1" applyFill="1" applyBorder="1" applyAlignment="1" applyProtection="1">
      <alignment horizontal="center" vertical="center"/>
      <protection hidden="1"/>
    </xf>
    <xf numFmtId="0" fontId="9" fillId="6" borderId="15" xfId="0" applyFont="1" applyFill="1" applyBorder="1" applyAlignment="1" applyProtection="1">
      <alignment horizontal="center" vertical="center" shrinkToFit="1"/>
      <protection hidden="1"/>
    </xf>
    <xf numFmtId="0" fontId="9" fillId="6" borderId="11" xfId="0" applyFont="1" applyFill="1" applyBorder="1" applyAlignment="1" applyProtection="1">
      <alignment horizontal="center" vertical="center" shrinkToFit="1"/>
      <protection hidden="1"/>
    </xf>
    <xf numFmtId="0" fontId="9" fillId="7" borderId="11" xfId="0" applyFont="1" applyFill="1" applyBorder="1" applyAlignment="1" applyProtection="1">
      <alignment horizontal="center" vertical="center" shrinkToFit="1"/>
      <protection hidden="1"/>
    </xf>
    <xf numFmtId="0" fontId="2" fillId="7" borderId="9" xfId="0" applyFont="1" applyFill="1" applyBorder="1" applyAlignment="1" applyProtection="1">
      <alignment horizontal="center" vertical="center"/>
      <protection hidden="1"/>
    </xf>
    <xf numFmtId="0" fontId="2" fillId="7" borderId="8" xfId="0" applyFont="1" applyFill="1" applyBorder="1" applyAlignment="1" applyProtection="1">
      <alignment horizontal="center" vertical="center"/>
      <protection hidden="1"/>
    </xf>
    <xf numFmtId="0" fontId="9" fillId="17" borderId="11" xfId="0" applyFont="1" applyFill="1" applyBorder="1" applyAlignment="1" applyProtection="1">
      <alignment horizontal="center" vertical="center"/>
      <protection hidden="1"/>
    </xf>
    <xf numFmtId="0" fontId="9" fillId="17" borderId="13" xfId="0" applyFont="1" applyFill="1" applyBorder="1" applyAlignment="1" applyProtection="1">
      <alignment horizontal="center" vertical="center"/>
      <protection hidden="1"/>
    </xf>
    <xf numFmtId="0" fontId="9" fillId="42" borderId="42" xfId="0" applyFont="1" applyFill="1" applyBorder="1" applyAlignment="1" applyProtection="1">
      <alignment horizontal="center" vertical="center"/>
      <protection hidden="1"/>
    </xf>
    <xf numFmtId="0" fontId="9" fillId="42" borderId="43" xfId="0" applyFont="1" applyFill="1" applyBorder="1" applyAlignment="1" applyProtection="1">
      <alignment horizontal="center" vertical="center"/>
      <protection hidden="1"/>
    </xf>
    <xf numFmtId="0" fontId="9" fillId="42" borderId="44" xfId="0" applyFont="1" applyFill="1" applyBorder="1" applyAlignment="1" applyProtection="1">
      <alignment horizontal="center" vertical="center"/>
      <protection hidden="1"/>
    </xf>
    <xf numFmtId="0" fontId="9" fillId="7" borderId="42" xfId="0" applyFont="1" applyFill="1" applyBorder="1" applyAlignment="1" applyProtection="1">
      <alignment horizontal="center" vertical="center"/>
      <protection hidden="1"/>
    </xf>
    <xf numFmtId="0" fontId="9" fillId="7" borderId="43" xfId="0" applyFont="1" applyFill="1" applyBorder="1" applyAlignment="1" applyProtection="1">
      <alignment horizontal="center" vertical="center"/>
      <protection hidden="1"/>
    </xf>
    <xf numFmtId="0" fontId="9" fillId="7" borderId="44" xfId="0" applyFont="1" applyFill="1" applyBorder="1" applyAlignment="1" applyProtection="1">
      <alignment horizontal="center" vertical="center"/>
      <protection hidden="1"/>
    </xf>
    <xf numFmtId="0" fontId="9" fillId="5" borderId="42" xfId="0" applyFont="1" applyFill="1" applyBorder="1" applyAlignment="1" applyProtection="1">
      <alignment horizontal="center" vertical="center"/>
      <protection hidden="1"/>
    </xf>
    <xf numFmtId="0" fontId="9" fillId="5" borderId="43" xfId="0" applyFont="1" applyFill="1" applyBorder="1" applyAlignment="1" applyProtection="1">
      <alignment horizontal="center" vertical="center"/>
      <protection hidden="1"/>
    </xf>
    <xf numFmtId="0" fontId="9" fillId="16" borderId="42" xfId="0" applyFont="1" applyFill="1" applyBorder="1" applyAlignment="1" applyProtection="1">
      <alignment horizontal="center" vertical="center"/>
      <protection hidden="1"/>
    </xf>
    <xf numFmtId="0" fontId="9" fillId="16" borderId="43" xfId="0" applyFont="1" applyFill="1" applyBorder="1" applyAlignment="1" applyProtection="1">
      <alignment horizontal="center" vertical="center"/>
      <protection hidden="1"/>
    </xf>
    <xf numFmtId="0" fontId="9" fillId="16" borderId="44" xfId="0" applyFont="1" applyFill="1" applyBorder="1" applyAlignment="1" applyProtection="1">
      <alignment horizontal="center" vertical="center"/>
      <protection hidden="1"/>
    </xf>
    <xf numFmtId="0" fontId="9" fillId="16" borderId="13" xfId="0" applyFont="1" applyFill="1" applyBorder="1" applyAlignment="1" applyProtection="1">
      <alignment horizontal="center" vertical="center"/>
      <protection hidden="1"/>
    </xf>
    <xf numFmtId="0" fontId="9" fillId="16" borderId="14" xfId="0" applyFont="1" applyFill="1" applyBorder="1" applyAlignment="1" applyProtection="1">
      <alignment horizontal="center" vertical="center"/>
      <protection hidden="1"/>
    </xf>
    <xf numFmtId="0" fontId="9" fillId="16" borderId="15" xfId="0" applyFont="1" applyFill="1" applyBorder="1" applyAlignment="1" applyProtection="1">
      <alignment horizontal="center" vertical="center"/>
      <protection hidden="1"/>
    </xf>
    <xf numFmtId="0" fontId="25" fillId="0" borderId="32" xfId="0" applyFont="1" applyFill="1" applyBorder="1" applyAlignment="1">
      <alignment horizontal="right" vertical="center"/>
    </xf>
    <xf numFmtId="0" fontId="25" fillId="0" borderId="35" xfId="0" applyFont="1" applyFill="1" applyBorder="1" applyAlignment="1">
      <alignment horizontal="right" vertical="center"/>
    </xf>
    <xf numFmtId="0" fontId="3" fillId="32" borderId="26" xfId="0" applyFont="1" applyFill="1" applyBorder="1" applyAlignment="1">
      <alignment horizontal="center"/>
    </xf>
    <xf numFmtId="0" fontId="25" fillId="0" borderId="26" xfId="0" applyFont="1" applyBorder="1" applyAlignment="1">
      <alignment horizontal="right" vertical="center"/>
    </xf>
    <xf numFmtId="0" fontId="25" fillId="0" borderId="34" xfId="0" applyFont="1" applyBorder="1" applyAlignment="1">
      <alignment horizontal="right" vertical="center"/>
    </xf>
    <xf numFmtId="0" fontId="3" fillId="32" borderId="27" xfId="0" applyFont="1" applyFill="1" applyBorder="1" applyAlignment="1">
      <alignment horizontal="center"/>
    </xf>
    <xf numFmtId="0" fontId="3" fillId="32" borderId="28" xfId="0" applyFont="1" applyFill="1" applyBorder="1" applyAlignment="1">
      <alignment horizontal="center"/>
    </xf>
    <xf numFmtId="0" fontId="3" fillId="32" borderId="29" xfId="0" applyFont="1" applyFill="1" applyBorder="1" applyAlignment="1">
      <alignment horizontal="center"/>
    </xf>
    <xf numFmtId="0" fontId="3" fillId="24" borderId="27" xfId="0" applyFont="1" applyFill="1" applyBorder="1" applyAlignment="1">
      <alignment horizontal="center"/>
    </xf>
    <xf numFmtId="0" fontId="3" fillId="24" borderId="28" xfId="0" applyFont="1" applyFill="1" applyBorder="1" applyAlignment="1">
      <alignment horizontal="center"/>
    </xf>
    <xf numFmtId="0" fontId="3" fillId="24" borderId="29" xfId="0" applyFont="1" applyFill="1" applyBorder="1" applyAlignment="1">
      <alignment horizontal="center"/>
    </xf>
    <xf numFmtId="0" fontId="3" fillId="24" borderId="30" xfId="0" applyFont="1" applyFill="1" applyBorder="1" applyAlignment="1">
      <alignment horizontal="center"/>
    </xf>
    <xf numFmtId="0" fontId="3" fillId="24" borderId="26" xfId="0" applyFont="1" applyFill="1" applyBorder="1" applyAlignment="1">
      <alignment horizontal="center"/>
    </xf>
    <xf numFmtId="0" fontId="3" fillId="31" borderId="27" xfId="0" applyFont="1" applyFill="1" applyBorder="1" applyAlignment="1">
      <alignment horizontal="center"/>
    </xf>
    <xf numFmtId="0" fontId="3" fillId="31" borderId="28" xfId="0" applyFont="1" applyFill="1" applyBorder="1" applyAlignment="1">
      <alignment horizontal="center"/>
    </xf>
    <xf numFmtId="0" fontId="3" fillId="31" borderId="29" xfId="0" applyFont="1" applyFill="1" applyBorder="1" applyAlignment="1">
      <alignment horizontal="center"/>
    </xf>
    <xf numFmtId="0" fontId="3" fillId="31" borderId="30" xfId="0" applyFont="1" applyFill="1" applyBorder="1" applyAlignment="1">
      <alignment horizontal="center"/>
    </xf>
    <xf numFmtId="0" fontId="3" fillId="31" borderId="26" xfId="0" applyFont="1" applyFill="1" applyBorder="1" applyAlignment="1">
      <alignment horizontal="center"/>
    </xf>
    <xf numFmtId="0" fontId="25" fillId="0" borderId="26" xfId="0" applyFont="1" applyBorder="1" applyAlignment="1">
      <alignment horizontal="right" vertical="center" wrapText="1"/>
    </xf>
    <xf numFmtId="0" fontId="25" fillId="0" borderId="34" xfId="0" applyFont="1" applyBorder="1" applyAlignment="1">
      <alignment horizontal="right" vertical="center" wrapText="1"/>
    </xf>
    <xf numFmtId="0" fontId="59" fillId="33" borderId="0" xfId="0" applyFont="1" applyFill="1" applyAlignment="1">
      <alignment horizontal="center"/>
    </xf>
    <xf numFmtId="0" fontId="25" fillId="0" borderId="26" xfId="0" applyFont="1" applyBorder="1" applyAlignment="1">
      <alignment horizontal="right"/>
    </xf>
    <xf numFmtId="0" fontId="3" fillId="18" borderId="27" xfId="0" applyFont="1" applyFill="1" applyBorder="1" applyAlignment="1">
      <alignment horizontal="center"/>
    </xf>
    <xf numFmtId="0" fontId="3" fillId="18" borderId="28" xfId="0" applyFont="1" applyFill="1" applyBorder="1" applyAlignment="1">
      <alignment horizontal="center"/>
    </xf>
    <xf numFmtId="0" fontId="3" fillId="18" borderId="29" xfId="0" applyFont="1" applyFill="1" applyBorder="1" applyAlignment="1">
      <alignment horizontal="center"/>
    </xf>
    <xf numFmtId="0" fontId="3" fillId="30" borderId="27" xfId="0" applyFont="1" applyFill="1" applyBorder="1" applyAlignment="1">
      <alignment horizontal="center"/>
    </xf>
    <xf numFmtId="0" fontId="3" fillId="30" borderId="28" xfId="0" applyFont="1" applyFill="1" applyBorder="1" applyAlignment="1">
      <alignment horizontal="center"/>
    </xf>
    <xf numFmtId="0" fontId="3" fillId="30" borderId="29" xfId="0" applyFont="1" applyFill="1" applyBorder="1" applyAlignment="1">
      <alignment horizontal="center"/>
    </xf>
    <xf numFmtId="0" fontId="3" fillId="18" borderId="37" xfId="0" applyFont="1" applyFill="1" applyBorder="1" applyAlignment="1">
      <alignment horizontal="center"/>
    </xf>
    <xf numFmtId="0" fontId="3" fillId="18" borderId="38" xfId="0" applyFont="1" applyFill="1" applyBorder="1" applyAlignment="1">
      <alignment horizontal="center"/>
    </xf>
    <xf numFmtId="0" fontId="3" fillId="18" borderId="30" xfId="0" applyFont="1" applyFill="1" applyBorder="1" applyAlignment="1">
      <alignment horizontal="center"/>
    </xf>
    <xf numFmtId="0" fontId="3" fillId="18" borderId="36" xfId="0" applyFont="1" applyFill="1" applyBorder="1" applyAlignment="1">
      <alignment horizontal="center"/>
    </xf>
    <xf numFmtId="0" fontId="3" fillId="30" borderId="30" xfId="0" applyFont="1" applyFill="1" applyBorder="1" applyAlignment="1">
      <alignment horizontal="center"/>
    </xf>
    <xf numFmtId="0" fontId="3" fillId="30" borderId="26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5" borderId="41" xfId="0" applyFill="1" applyBorder="1" applyAlignment="1">
      <alignment horizontal="center" wrapText="1"/>
    </xf>
    <xf numFmtId="0" fontId="0" fillId="5" borderId="7" xfId="0" applyFill="1" applyBorder="1" applyAlignment="1">
      <alignment horizontal="center" wrapText="1"/>
    </xf>
    <xf numFmtId="0" fontId="0" fillId="42" borderId="41" xfId="0" applyFill="1" applyBorder="1" applyAlignment="1">
      <alignment horizontal="center" vertical="center" wrapText="1"/>
    </xf>
    <xf numFmtId="0" fontId="0" fillId="42" borderId="7" xfId="0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25" xfId="3"/>
    <cellStyle name="Percent" xfId="1" builtinId="5"/>
  </cellStyles>
  <dxfs count="238">
    <dxf>
      <numFmt numFmtId="19" formatCode="dd/mm/yyyy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theme="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3" tint="0.39994506668294322"/>
        </patternFill>
      </fill>
    </dxf>
    <dxf>
      <fill>
        <patternFill>
          <bgColor theme="6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2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lightGray">
          <fgColor rgb="FFCCFFFF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6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rgb="FFFFC000"/>
        </patternFill>
      </fill>
    </dxf>
    <dxf>
      <font>
        <b/>
        <i val="0"/>
        <color theme="5" tint="0.39994506668294322"/>
      </font>
    </dxf>
    <dxf>
      <font>
        <b/>
        <i val="0"/>
        <color rgb="FF00B0F0"/>
      </font>
    </dxf>
    <dxf>
      <font>
        <color rgb="FFFF0000"/>
      </font>
    </dxf>
    <dxf>
      <font>
        <b/>
        <i val="0"/>
        <color theme="3" tint="0.39994506668294322"/>
      </font>
    </dxf>
    <dxf>
      <font>
        <b/>
        <i val="0"/>
        <color theme="5" tint="0.39994506668294322"/>
      </font>
    </dxf>
    <dxf>
      <font>
        <b/>
        <i val="0"/>
        <color theme="6" tint="0.39994506668294322"/>
      </font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theme="1"/>
      </font>
    </dxf>
    <dxf>
      <font>
        <b/>
        <i val="0"/>
        <color rgb="FFFF000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2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2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2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2" tint="-0.24994659260841701"/>
        </patternFill>
      </fill>
    </dxf>
    <dxf>
      <fill>
        <patternFill>
          <bgColor rgb="FFFFFF00"/>
        </patternFill>
      </fill>
    </dxf>
    <dxf>
      <fill>
        <patternFill patternType="solid">
          <fgColor auto="1"/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2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CCFFFF"/>
      <color rgb="FFFFFF99"/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JO" sz="2000" b="1"/>
              <a:t>رسم بياني للإنجاز</a:t>
            </a:r>
            <a:r>
              <a:rPr lang="ar-JO" sz="2000" b="1" baseline="0"/>
              <a:t> الكلي للمشرف التربوي</a:t>
            </a:r>
            <a:endParaRPr lang="en-US" sz="2000" b="1"/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 w="25400">
                <a:noFill/>
              </a:ln>
              <a:effectLst>
                <a:innerShdw blurRad="114300">
                  <a:prstClr val="black"/>
                </a:inn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C38-4609-B5C2-F70728E931AD}"/>
              </c:ext>
            </c:extLst>
          </c:dPt>
          <c:dPt>
            <c:idx val="1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C38-4609-B5C2-F70728E931AD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C38-4609-B5C2-F70728E931AD}"/>
              </c:ext>
            </c:extLst>
          </c:dPt>
          <c:dPt>
            <c:idx val="3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C38-4609-B5C2-F70728E931AD}"/>
              </c:ext>
            </c:extLst>
          </c:dPt>
          <c:dPt>
            <c:idx val="4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C38-4609-B5C2-F70728E931AD}"/>
              </c:ext>
            </c:extLst>
          </c:dPt>
          <c:dPt>
            <c:idx val="5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3C38-4609-B5C2-F70728E931AD}"/>
              </c:ext>
            </c:extLst>
          </c:dPt>
          <c:dPt>
            <c:idx val="6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3C38-4609-B5C2-F70728E931AD}"/>
              </c:ext>
            </c:extLst>
          </c:dPt>
          <c:dPt>
            <c:idx val="7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3C38-4609-B5C2-F70728E931AD}"/>
              </c:ext>
            </c:extLst>
          </c:dPt>
          <c:dPt>
            <c:idx val="8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3C38-4609-B5C2-F70728E931AD}"/>
              </c:ext>
            </c:extLst>
          </c:dPt>
          <c:dPt>
            <c:idx val="9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3C38-4609-B5C2-F70728E931AD}"/>
              </c:ext>
            </c:extLst>
          </c:dPt>
          <c:dPt>
            <c:idx val="10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3C38-4609-B5C2-F70728E931AD}"/>
              </c:ext>
            </c:extLst>
          </c:dPt>
          <c:dPt>
            <c:idx val="11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3C38-4609-B5C2-F70728E931AD}"/>
              </c:ext>
            </c:extLst>
          </c:dPt>
          <c:dPt>
            <c:idx val="12"/>
            <c:invertIfNegative val="0"/>
            <c:bubble3D val="0"/>
            <c:spPr>
              <a:gradFill>
                <a:gsLst>
                  <a:gs pos="0">
                    <a:srgbClr val="DDEBCF"/>
                  </a:gs>
                  <a:gs pos="50000">
                    <a:srgbClr val="9CB86E"/>
                  </a:gs>
                  <a:gs pos="100000">
                    <a:srgbClr val="156B13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3C38-4609-B5C2-F70728E931AD}"/>
              </c:ext>
            </c:extLst>
          </c:dPt>
          <c:dPt>
            <c:idx val="13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3C38-4609-B5C2-F70728E931AD}"/>
              </c:ext>
            </c:extLst>
          </c:dPt>
          <c:dPt>
            <c:idx val="14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3C38-4609-B5C2-F70728E931AD}"/>
              </c:ext>
            </c:extLst>
          </c:dPt>
          <c:dPt>
            <c:idx val="15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3C38-4609-B5C2-F70728E931AD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3C38-4609-B5C2-F70728E931AD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3-3C38-4609-B5C2-F70728E931AD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5-3C38-4609-B5C2-F70728E931AD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7-3C38-4609-B5C2-F70728E931AD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9-3C38-4609-B5C2-F70728E931AD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B-3C38-4609-B5C2-F70728E931AD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D-3C38-4609-B5C2-F70728E931AD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F-3C38-4609-B5C2-F70728E931AD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1-3C38-4609-B5C2-F70728E931AD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3-3C38-4609-B5C2-F70728E931AD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5-3C38-4609-B5C2-F70728E931AD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7-3C38-4609-B5C2-F70728E931AD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9-3C38-4609-B5C2-F70728E931AD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B-3C38-4609-B5C2-F70728E931AD}"/>
              </c:ext>
            </c:extLst>
          </c:dPt>
          <c:dPt>
            <c:idx val="3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D-3C38-4609-B5C2-F70728E931AD}"/>
              </c:ext>
            </c:extLst>
          </c:dPt>
          <c:dPt>
            <c:idx val="31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3F-3C38-4609-B5C2-F70728E931AD}"/>
              </c:ext>
            </c:extLst>
          </c:dPt>
          <c:dPt>
            <c:idx val="32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1-3C38-4609-B5C2-F70728E931AD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3-3C38-4609-B5C2-F70728E931AD}"/>
              </c:ext>
            </c:extLst>
          </c:dPt>
          <c:dPt>
            <c:idx val="34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5-3C38-4609-B5C2-F70728E931AD}"/>
              </c:ext>
            </c:extLst>
          </c:dPt>
          <c:dPt>
            <c:idx val="35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7-3C38-4609-B5C2-F70728E931AD}"/>
              </c:ext>
            </c:extLst>
          </c:dPt>
          <c:dPt>
            <c:idx val="36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9-3C38-4609-B5C2-F70728E931AD}"/>
              </c:ext>
            </c:extLst>
          </c:dPt>
          <c:dPt>
            <c:idx val="37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B-3C38-4609-B5C2-F70728E931AD}"/>
              </c:ext>
            </c:extLst>
          </c:dPt>
          <c:dPt>
            <c:idx val="38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D-3C38-4609-B5C2-F70728E931AD}"/>
              </c:ext>
            </c:extLst>
          </c:dPt>
          <c:dPt>
            <c:idx val="39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4F-3C38-4609-B5C2-F70728E931AD}"/>
              </c:ext>
            </c:extLst>
          </c:dPt>
          <c:dPt>
            <c:idx val="40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1-3C38-4609-B5C2-F70728E931AD}"/>
              </c:ext>
            </c:extLst>
          </c:dPt>
          <c:dPt>
            <c:idx val="4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3-3C38-4609-B5C2-F70728E931AD}"/>
              </c:ext>
            </c:extLst>
          </c:dPt>
          <c:dPt>
            <c:idx val="42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5-3C38-4609-B5C2-F70728E931AD}"/>
              </c:ext>
            </c:extLst>
          </c:dPt>
          <c:dPt>
            <c:idx val="44"/>
            <c:invertIfNegative val="0"/>
            <c:bubble3D val="0"/>
            <c:spPr>
              <a:gradFill>
                <a:gsLst>
                  <a:gs pos="0">
                    <a:srgbClr val="825600"/>
                  </a:gs>
                  <a:gs pos="13000">
                    <a:srgbClr val="FFA800"/>
                  </a:gs>
                  <a:gs pos="28000">
                    <a:srgbClr val="825600"/>
                  </a:gs>
                  <a:gs pos="42999">
                    <a:srgbClr val="FFA800"/>
                  </a:gs>
                  <a:gs pos="58000">
                    <a:srgbClr val="825600"/>
                  </a:gs>
                  <a:gs pos="72000">
                    <a:srgbClr val="FFA800"/>
                  </a:gs>
                  <a:gs pos="87000">
                    <a:srgbClr val="825600"/>
                  </a:gs>
                  <a:gs pos="100000">
                    <a:srgbClr val="FFA800"/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57-3C38-4609-B5C2-F70728E931AD}"/>
              </c:ext>
            </c:extLst>
          </c:dPt>
          <c:cat>
            <c:strRef>
              <c:f>(الخلاصة!$J$4:$Q$4,الخلاصة!$AN$4:$AU$4,الخلاصة!$BG$4:$BX$4,الخلاصة!$BZ$4:$CF$4,الخلاصة!$CH$4:$CI$4,الخلاصة!$CJ$4:$CK$4)</c:f>
              <c:strCache>
                <c:ptCount val="45"/>
                <c:pt idx="0">
                  <c:v>القيادة.والقيم.والرؤية</c:v>
                </c:pt>
                <c:pt idx="1">
                  <c:v>القيادة.المتمركزة.حول.التعلم</c:v>
                </c:pt>
                <c:pt idx="2">
                  <c:v>التخطيط.والتقييم</c:v>
                </c:pt>
                <c:pt idx="3">
                  <c:v>الاتصال.والتواصل</c:v>
                </c:pt>
                <c:pt idx="4">
                  <c:v>إدارة.الموارد</c:v>
                </c:pt>
                <c:pt idx="5">
                  <c:v>التنمية.المهنية</c:v>
                </c:pt>
                <c:pt idx="6">
                  <c:v>متابعة.الخطط.المدرسية</c:v>
                </c:pt>
                <c:pt idx="7">
                  <c:v>دعم.تنفيذ.مجتمعات.التعلم</c:v>
                </c:pt>
                <c:pt idx="8">
                  <c:v>التخطيط</c:v>
                </c:pt>
                <c:pt idx="9">
                  <c:v>الإدارة.الصفية</c:v>
                </c:pt>
                <c:pt idx="10">
                  <c:v>التقويم</c:v>
                </c:pt>
                <c:pt idx="11">
                  <c:v>استراتيجيات.التدريس</c:v>
                </c:pt>
                <c:pt idx="12">
                  <c:v>بناء.وتحليل.الاختبارات</c:v>
                </c:pt>
                <c:pt idx="13">
                  <c:v>مهارات.تشجيع.وتحفيز.الطلبة</c:v>
                </c:pt>
                <c:pt idx="14">
                  <c:v>مصادر.وسائل.الدعم.للتعلم</c:v>
                </c:pt>
                <c:pt idx="15">
                  <c:v>حاجات تخصصية</c:v>
                </c:pt>
                <c:pt idx="16">
                  <c:v>مجتمعات.التعلم</c:v>
                </c:pt>
                <c:pt idx="17">
                  <c:v>الزيارة.الصفية</c:v>
                </c:pt>
                <c:pt idx="18">
                  <c:v>تبادل.الزيارات</c:v>
                </c:pt>
                <c:pt idx="19">
                  <c:v>المشاغل.التربوية</c:v>
                </c:pt>
                <c:pt idx="20">
                  <c:v>الدروس.التطبيقية</c:v>
                </c:pt>
                <c:pt idx="21">
                  <c:v>التعليم.المصغر</c:v>
                </c:pt>
                <c:pt idx="22">
                  <c:v>مجموعات.التركيز</c:v>
                </c:pt>
                <c:pt idx="23">
                  <c:v>المحاضرة.التربوية</c:v>
                </c:pt>
                <c:pt idx="24">
                  <c:v>التوجيه.التربوي</c:v>
                </c:pt>
                <c:pt idx="25">
                  <c:v>الإشراف.القائم.على.الشبكات</c:v>
                </c:pt>
                <c:pt idx="26">
                  <c:v>الزيارات.والرحلات</c:v>
                </c:pt>
                <c:pt idx="27">
                  <c:v>البحوث.الإجرائية</c:v>
                </c:pt>
                <c:pt idx="28">
                  <c:v>دراسة.الحالة</c:v>
                </c:pt>
                <c:pt idx="29">
                  <c:v>النشرات.التربوية</c:v>
                </c:pt>
                <c:pt idx="30">
                  <c:v>القراءات.الموجهة</c:v>
                </c:pt>
                <c:pt idx="31">
                  <c:v>الاجتماعات.واللقاءات</c:v>
                </c:pt>
                <c:pt idx="32">
                  <c:v>الندوات</c:v>
                </c:pt>
                <c:pt idx="33">
                  <c:v>المؤتمرات</c:v>
                </c:pt>
                <c:pt idx="34">
                  <c:v>إجازة.سنوية</c:v>
                </c:pt>
                <c:pt idx="35">
                  <c:v>إجازة.مرضية</c:v>
                </c:pt>
                <c:pt idx="36">
                  <c:v>عطلة.رسمية</c:v>
                </c:pt>
                <c:pt idx="37">
                  <c:v>تكليف.وزارة</c:v>
                </c:pt>
                <c:pt idx="38">
                  <c:v>تكليف.مديرية</c:v>
                </c:pt>
                <c:pt idx="39">
                  <c:v>عدم.توفر.مواصلات</c:v>
                </c:pt>
                <c:pt idx="40">
                  <c:v>أخرى</c:v>
                </c:pt>
                <c:pt idx="41">
                  <c:v>مدارس الذكور</c:v>
                </c:pt>
                <c:pt idx="42">
                  <c:v>مدارس الإناث</c:v>
                </c:pt>
                <c:pt idx="43">
                  <c:v>الدور الاداري</c:v>
                </c:pt>
                <c:pt idx="44">
                  <c:v>الدور المختص</c:v>
                </c:pt>
              </c:strCache>
            </c:strRef>
          </c:cat>
          <c:val>
            <c:numRef>
              <c:f>(الخلاصة!$J$5:$Q$5,الخلاصة!$AN$5:$AU$5,الخلاصة!$BG$5:$BX$5,الخلاصة!$BZ$5:$CF$5,الخلاصة!$CH$5:$CI$5,الخلاصة!$CJ$5:$CK$5)</c:f>
              <c:numCache>
                <c:formatCode>General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 formatCode="0%">
                  <c:v>0</c:v>
                </c:pt>
                <c:pt idx="42" formatCode="0%">
                  <c:v>0</c:v>
                </c:pt>
                <c:pt idx="43" formatCode="0%">
                  <c:v>0</c:v>
                </c:pt>
                <c:pt idx="44" formatCode="0%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5E-3C38-4609-B5C2-F70728E93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504360"/>
        <c:axId val="201503576"/>
        <c:axId val="0"/>
      </c:bar3DChart>
      <c:catAx>
        <c:axId val="20150436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JO"/>
          </a:p>
        </c:txPr>
        <c:crossAx val="201503576"/>
        <c:crosses val="autoZero"/>
        <c:auto val="0"/>
        <c:lblAlgn val="ctr"/>
        <c:lblOffset val="100"/>
        <c:tickLblSkip val="1"/>
        <c:noMultiLvlLbl val="0"/>
      </c:catAx>
      <c:valAx>
        <c:axId val="20150357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JO"/>
          </a:p>
        </c:txPr>
        <c:crossAx val="201504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JO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&#1578;&#1602;&#1585;&#1610;&#1585; &#1575;&#1604;&#1575;&#1606;&#1580;&#1575;&#1586; &#1575;&#1604;&#1588;&#1607;&#1585;&#1610;'!A1"/><Relationship Id="rId7" Type="http://schemas.openxmlformats.org/officeDocument/2006/relationships/hyperlink" Target="#&#1575;&#1604;&#1576;&#1585;&#1606;&#1575;&#1605;&#1580;!A1"/><Relationship Id="rId2" Type="http://schemas.openxmlformats.org/officeDocument/2006/relationships/hyperlink" Target="#&#1575;&#1604;&#1582;&#1604;&#1575;&#1589;&#1577;!A1"/><Relationship Id="rId1" Type="http://schemas.openxmlformats.org/officeDocument/2006/relationships/hyperlink" Target="#'&#1605;&#1578;&#1604;&#1602;&#1610; &#1575;&#1604;&#1582;&#1583;&#1605;&#1577; &#1608;&#1605;&#1603;&#1575;&#1606; &#1575;&#1604;&#1578;&#1606;&#1601;&#1610;&#1584;'!A1"/><Relationship Id="rId6" Type="http://schemas.openxmlformats.org/officeDocument/2006/relationships/image" Target="../media/image2.png"/><Relationship Id="rId5" Type="http://schemas.openxmlformats.org/officeDocument/2006/relationships/image" Target="../media/image1.png"/><Relationship Id="rId4" Type="http://schemas.openxmlformats.org/officeDocument/2006/relationships/hyperlink" Target="#&#1582;&#1604;&#1575;&#1589;&#1577;&#1576;&#1585;&#1606;&#1575;&#1605;&#1580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&#1575;&#1604;&#1588;&#1575;&#1588;&#1577; &#1575;&#1604;&#1585;&#1574;&#1610;&#1587;&#1610;&#1577;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&#1575;&#1604;&#1588;&#1575;&#1588;&#1577; &#1575;&#1604;&#1585;&#1574;&#1610;&#1587;&#1610;&#1609;&#1577;'!Print_Area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&#1575;&#1604;&#1588;&#1575;&#1588;&#1577; &#1575;&#1604;&#1585;&#1574;&#1610;&#1587;&#1610;&#1609;&#1577;'!Print_Area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&#1575;&#1604;&#1588;&#1575;&#1588;&#1577; &#1575;&#1604;&#1585;&#1574;&#1610;&#1587;&#1610;&#1609;&#1577;'!Print_Area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&#1575;&#1604;&#1588;&#1575;&#1588;&#1577; &#1575;&#1604;&#1585;&#1574;&#1610;&#1587;&#1610;&#1609;&#1577;'!Print_Area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8;&#1575;&#1588;&#1577; &#1575;&#1604;&#1585;&#1574;&#1610;&#1587;&#1610;&#1609;&#1577;'!Print_Area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8;&#1575;&#1588;&#1577; &#1575;&#1604;&#1585;&#1574;&#1610;&#1587;&#1610;&#1609;&#1577;'!Print_Area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118850</xdr:colOff>
      <xdr:row>10</xdr:row>
      <xdr:rowOff>85724</xdr:rowOff>
    </xdr:from>
    <xdr:to>
      <xdr:col>3</xdr:col>
      <xdr:colOff>464700</xdr:colOff>
      <xdr:row>16</xdr:row>
      <xdr:rowOff>144599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10457300" y="3451224"/>
          <a:ext cx="1742850" cy="1392375"/>
        </a:xfrm>
        <a:prstGeom prst="roundRect">
          <a:avLst/>
        </a:prstGeom>
        <a:solidFill>
          <a:srgbClr val="FFFF00"/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800" b="1">
              <a:solidFill>
                <a:srgbClr val="92D050"/>
              </a:solidFill>
              <a:cs typeface="+mn-cs"/>
            </a:rPr>
            <a:t>إدخال</a:t>
          </a:r>
          <a:r>
            <a:rPr lang="ar-JO" sz="2800" b="1" baseline="0">
              <a:solidFill>
                <a:srgbClr val="92D050"/>
              </a:solidFill>
              <a:cs typeface="+mn-cs"/>
            </a:rPr>
            <a:t> </a:t>
          </a:r>
        </a:p>
        <a:p>
          <a:pPr algn="ctr" rtl="1"/>
          <a:r>
            <a:rPr lang="ar-JO" sz="2000" b="1" baseline="0">
              <a:solidFill>
                <a:srgbClr val="0070C0"/>
              </a:solidFill>
              <a:cs typeface="+mn-cs"/>
            </a:rPr>
            <a:t>متلقي الخدمة</a:t>
          </a:r>
        </a:p>
        <a:p>
          <a:pPr algn="ctr" rtl="1"/>
          <a:r>
            <a:rPr lang="ar-JO" sz="2000" b="1" baseline="0">
              <a:solidFill>
                <a:srgbClr val="FF0000"/>
              </a:solidFill>
              <a:cs typeface="+mn-cs"/>
            </a:rPr>
            <a:t>و مكان التنفيذ</a:t>
          </a:r>
          <a:endParaRPr lang="ar-JO" sz="2000" b="1">
            <a:solidFill>
              <a:srgbClr val="FF0000"/>
            </a:solidFill>
            <a:cs typeface="+mn-cs"/>
          </a:endParaRPr>
        </a:p>
      </xdr:txBody>
    </xdr:sp>
    <xdr:clientData/>
  </xdr:twoCellAnchor>
  <xdr:twoCellAnchor>
    <xdr:from>
      <xdr:col>10</xdr:col>
      <xdr:colOff>84281</xdr:colOff>
      <xdr:row>17</xdr:row>
      <xdr:rowOff>154781</xdr:rowOff>
    </xdr:from>
    <xdr:to>
      <xdr:col>12</xdr:col>
      <xdr:colOff>398381</xdr:colOff>
      <xdr:row>23</xdr:row>
      <xdr:rowOff>223181</xdr:rowOff>
    </xdr:to>
    <xdr:sp macro="[0]!PROGWEEK2" textlink="">
      <xdr:nvSpPr>
        <xdr:cNvPr id="3" name="مستطيل مستدير الزوايا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4435556" y="5143500"/>
          <a:ext cx="1695225" cy="1425712"/>
        </a:xfrm>
        <a:prstGeom prst="roundRect">
          <a:avLst/>
        </a:prstGeom>
        <a:solidFill>
          <a:schemeClr val="accent5">
            <a:lumMod val="75000"/>
          </a:schemeClr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1200" b="1">
              <a:solidFill>
                <a:srgbClr val="FFFF00"/>
              </a:solidFill>
              <a:cs typeface="+mn-cs"/>
            </a:rPr>
            <a:t>خاصة برئيس قسم الإشراف</a:t>
          </a:r>
          <a:r>
            <a:rPr lang="ar-JO" sz="2000" b="1">
              <a:solidFill>
                <a:srgbClr val="FFFF00"/>
              </a:solidFill>
              <a:cs typeface="+mn-cs"/>
            </a:rPr>
            <a:t> </a:t>
          </a:r>
          <a:r>
            <a:rPr lang="ar-JO" sz="2800" b="1">
              <a:cs typeface="+mn-cs"/>
            </a:rPr>
            <a:t>الخلاصة </a:t>
          </a:r>
          <a:endParaRPr lang="ar-JO" sz="2000" b="1">
            <a:cs typeface="+mn-cs"/>
          </a:endParaRPr>
        </a:p>
      </xdr:txBody>
    </xdr:sp>
    <xdr:clientData/>
  </xdr:twoCellAnchor>
  <xdr:twoCellAnchor>
    <xdr:from>
      <xdr:col>10</xdr:col>
      <xdr:colOff>92575</xdr:colOff>
      <xdr:row>10</xdr:row>
      <xdr:rowOff>3175</xdr:rowOff>
    </xdr:from>
    <xdr:to>
      <xdr:col>12</xdr:col>
      <xdr:colOff>520975</xdr:colOff>
      <xdr:row>16</xdr:row>
      <xdr:rowOff>71575</xdr:rowOff>
    </xdr:to>
    <xdr:sp macro="[0]!PROGWEEK2" textlink="">
      <xdr:nvSpPr>
        <xdr:cNvPr id="4" name="مستطيل مستدير الزوايا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4368525" y="3368675"/>
          <a:ext cx="1825400" cy="1401900"/>
        </a:xfrm>
        <a:prstGeom prst="roundRect">
          <a:avLst/>
        </a:prstGeom>
        <a:solidFill>
          <a:schemeClr val="accent2">
            <a:lumMod val="75000"/>
          </a:schemeClr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400" b="1">
              <a:solidFill>
                <a:schemeClr val="tx1"/>
              </a:solidFill>
              <a:cs typeface="+mn-cs"/>
            </a:rPr>
            <a:t>طباعة</a:t>
          </a:r>
          <a:r>
            <a:rPr lang="ar-JO" sz="2400" b="1" baseline="0">
              <a:solidFill>
                <a:schemeClr val="tx1"/>
              </a:solidFill>
              <a:cs typeface="+mn-cs"/>
            </a:rPr>
            <a:t> </a:t>
          </a:r>
          <a:r>
            <a:rPr lang="ar-JO" sz="2000" b="1" baseline="0">
              <a:cs typeface="+mn-cs"/>
            </a:rPr>
            <a:t>تقرير الإنجاز الشهري</a:t>
          </a:r>
          <a:endParaRPr lang="ar-JO" sz="2000" b="1">
            <a:cs typeface="+mn-cs"/>
          </a:endParaRPr>
        </a:p>
      </xdr:txBody>
    </xdr:sp>
    <xdr:clientData/>
  </xdr:twoCellAnchor>
  <xdr:twoCellAnchor>
    <xdr:from>
      <xdr:col>6</xdr:col>
      <xdr:colOff>639825</xdr:colOff>
      <xdr:row>10</xdr:row>
      <xdr:rowOff>38100</xdr:rowOff>
    </xdr:from>
    <xdr:to>
      <xdr:col>9</xdr:col>
      <xdr:colOff>661825</xdr:colOff>
      <xdr:row>16</xdr:row>
      <xdr:rowOff>96975</xdr:rowOff>
    </xdr:to>
    <xdr:sp macro="[0]!PROGWEEK2" textlink="">
      <xdr:nvSpPr>
        <xdr:cNvPr id="5" name="مستطيل مستدير الزوايا 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6323175" y="3403600"/>
          <a:ext cx="1863500" cy="1392375"/>
        </a:xfrm>
        <a:prstGeom prst="roundRect">
          <a:avLst/>
        </a:prstGeom>
        <a:solidFill>
          <a:srgbClr val="00B050"/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800" b="1">
              <a:cs typeface="+mn-cs"/>
            </a:rPr>
            <a:t>خلاصة </a:t>
          </a:r>
        </a:p>
        <a:p>
          <a:pPr algn="ctr" rtl="1"/>
          <a:r>
            <a:rPr lang="ar-JO" sz="2000" b="1">
              <a:cs typeface="+mn-cs"/>
            </a:rPr>
            <a:t>البرنامج الشهري</a:t>
          </a:r>
        </a:p>
      </xdr:txBody>
    </xdr:sp>
    <xdr:clientData/>
  </xdr:twoCellAnchor>
  <xdr:twoCellAnchor editAs="oneCell">
    <xdr:from>
      <xdr:col>1</xdr:col>
      <xdr:colOff>204900</xdr:colOff>
      <xdr:row>0</xdr:row>
      <xdr:rowOff>158749</xdr:rowOff>
    </xdr:from>
    <xdr:to>
      <xdr:col>3</xdr:col>
      <xdr:colOff>190500</xdr:colOff>
      <xdr:row>3</xdr:row>
      <xdr:rowOff>338790</xdr:rowOff>
    </xdr:to>
    <xdr:pic>
      <xdr:nvPicPr>
        <xdr:cNvPr id="8" name="Picture 7" descr="وزارة التربية والتعليم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1500" y="158749"/>
          <a:ext cx="1382600" cy="1284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251806</xdr:colOff>
      <xdr:row>0</xdr:row>
      <xdr:rowOff>320675</xdr:rowOff>
    </xdr:from>
    <xdr:to>
      <xdr:col>14</xdr:col>
      <xdr:colOff>152400</xdr:colOff>
      <xdr:row>3</xdr:row>
      <xdr:rowOff>292100</xdr:rowOff>
    </xdr:to>
    <xdr:pic>
      <xdr:nvPicPr>
        <xdr:cNvPr id="7" name="صورة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0100" y="320675"/>
          <a:ext cx="1996094" cy="1076325"/>
        </a:xfrm>
        <a:prstGeom prst="rect">
          <a:avLst/>
        </a:prstGeom>
      </xdr:spPr>
    </xdr:pic>
    <xdr:clientData/>
  </xdr:twoCellAnchor>
  <xdr:twoCellAnchor>
    <xdr:from>
      <xdr:col>4</xdr:col>
      <xdr:colOff>23600</xdr:colOff>
      <xdr:row>10</xdr:row>
      <xdr:rowOff>85724</xdr:rowOff>
    </xdr:from>
    <xdr:to>
      <xdr:col>6</xdr:col>
      <xdr:colOff>444500</xdr:colOff>
      <xdr:row>16</xdr:row>
      <xdr:rowOff>144599</xdr:rowOff>
    </xdr:to>
    <xdr:sp macro="[0]!PROGWEEK2" textlink="">
      <xdr:nvSpPr>
        <xdr:cNvPr id="19" name="مستطيل مستدير الزوايا 2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8382000" y="3451224"/>
          <a:ext cx="1817900" cy="1392375"/>
        </a:xfrm>
        <a:prstGeom prst="roundRect">
          <a:avLst/>
        </a:prstGeom>
        <a:solidFill>
          <a:srgbClr val="0070C0"/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400" b="1">
              <a:cs typeface="+mn-cs"/>
            </a:rPr>
            <a:t>إدخال</a:t>
          </a:r>
          <a:r>
            <a:rPr lang="ar-JO" sz="2400" b="1" baseline="0">
              <a:cs typeface="+mn-cs"/>
            </a:rPr>
            <a:t> </a:t>
          </a:r>
        </a:p>
        <a:p>
          <a:pPr algn="ctr" rtl="1"/>
          <a:r>
            <a:rPr lang="ar-JO" sz="2400" b="1">
              <a:solidFill>
                <a:srgbClr val="FF0000"/>
              </a:solidFill>
              <a:cs typeface="+mn-cs"/>
            </a:rPr>
            <a:t>برنامج </a:t>
          </a:r>
        </a:p>
        <a:p>
          <a:pPr algn="ctr" rtl="1"/>
          <a:r>
            <a:rPr lang="ar-JO" sz="2400" b="1">
              <a:solidFill>
                <a:srgbClr val="FF0000"/>
              </a:solidFill>
              <a:cs typeface="+mn-cs"/>
            </a:rPr>
            <a:t>المشرف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4</xdr:row>
      <xdr:rowOff>238125</xdr:rowOff>
    </xdr:from>
    <xdr:to>
      <xdr:col>9</xdr:col>
      <xdr:colOff>609600</xdr:colOff>
      <xdr:row>7</xdr:row>
      <xdr:rowOff>38100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76200" y="1133475"/>
          <a:ext cx="1143000" cy="542925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12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3</xdr:col>
      <xdr:colOff>266700</xdr:colOff>
      <xdr:row>1</xdr:row>
      <xdr:rowOff>9525</xdr:rowOff>
    </xdr:from>
    <xdr:to>
      <xdr:col>9</xdr:col>
      <xdr:colOff>561975</xdr:colOff>
      <xdr:row>3</xdr:row>
      <xdr:rowOff>209550</xdr:rowOff>
    </xdr:to>
    <xdr:pic>
      <xdr:nvPicPr>
        <xdr:cNvPr id="4" name="صورة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09550"/>
          <a:ext cx="981075" cy="647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1666876</xdr:colOff>
      <xdr:row>0</xdr:row>
      <xdr:rowOff>346981</xdr:rowOff>
    </xdr:from>
    <xdr:to>
      <xdr:col>19</xdr:col>
      <xdr:colOff>782201</xdr:colOff>
      <xdr:row>2</xdr:row>
      <xdr:rowOff>190499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107549" y="346981"/>
          <a:ext cx="2718950" cy="1065893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8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18</xdr:col>
      <xdr:colOff>500062</xdr:colOff>
      <xdr:row>3</xdr:row>
      <xdr:rowOff>73024</xdr:rowOff>
    </xdr:from>
    <xdr:to>
      <xdr:col>19</xdr:col>
      <xdr:colOff>535781</xdr:colOff>
      <xdr:row>5</xdr:row>
      <xdr:rowOff>321544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2375" y="1692274"/>
          <a:ext cx="1940719" cy="10343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50800</xdr:colOff>
      <xdr:row>0</xdr:row>
      <xdr:rowOff>127000</xdr:rowOff>
    </xdr:from>
    <xdr:to>
      <xdr:col>16</xdr:col>
      <xdr:colOff>426600</xdr:colOff>
      <xdr:row>2</xdr:row>
      <xdr:rowOff>15000</xdr:rowOff>
    </xdr:to>
    <xdr:sp macro="[0]!PROGWEEK2" textlink="">
      <xdr:nvSpPr>
        <xdr:cNvPr id="5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9770966100" y="127000"/>
          <a:ext cx="2115700" cy="396000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4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12</xdr:col>
      <xdr:colOff>249558</xdr:colOff>
      <xdr:row>0</xdr:row>
      <xdr:rowOff>1</xdr:rowOff>
    </xdr:from>
    <xdr:to>
      <xdr:col>13</xdr:col>
      <xdr:colOff>2169382</xdr:colOff>
      <xdr:row>3</xdr:row>
      <xdr:rowOff>285751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8718" y="1"/>
          <a:ext cx="2738974" cy="1485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517525</xdr:colOff>
      <xdr:row>0</xdr:row>
      <xdr:rowOff>241300</xdr:rowOff>
    </xdr:from>
    <xdr:to>
      <xdr:col>13</xdr:col>
      <xdr:colOff>766325</xdr:colOff>
      <xdr:row>2</xdr:row>
      <xdr:rowOff>127000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900550" y="241300"/>
          <a:ext cx="2312550" cy="615950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4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10</xdr:col>
      <xdr:colOff>110835</xdr:colOff>
      <xdr:row>1</xdr:row>
      <xdr:rowOff>285750</xdr:rowOff>
    </xdr:from>
    <xdr:to>
      <xdr:col>11</xdr:col>
      <xdr:colOff>285750</xdr:colOff>
      <xdr:row>3</xdr:row>
      <xdr:rowOff>317500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4875" y="650875"/>
          <a:ext cx="1111540" cy="762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174625</xdr:rowOff>
    </xdr:from>
    <xdr:to>
      <xdr:col>21</xdr:col>
      <xdr:colOff>476250</xdr:colOff>
      <xdr:row>58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</xdr:colOff>
      <xdr:row>1</xdr:row>
      <xdr:rowOff>47625</xdr:rowOff>
    </xdr:from>
    <xdr:to>
      <xdr:col>21</xdr:col>
      <xdr:colOff>353575</xdr:colOff>
      <xdr:row>3</xdr:row>
      <xdr:rowOff>62625</xdr:rowOff>
    </xdr:to>
    <xdr:sp macro="[0]!PROGWEEK2" textlink="">
      <xdr:nvSpPr>
        <xdr:cNvPr id="3" name="مستطيل مستدير الزوايا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/>
      </xdr:nvSpPr>
      <xdr:spPr>
        <a:xfrm>
          <a:off x="9870626175" y="238125"/>
          <a:ext cx="2115700" cy="396000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JO" sz="1800" b="1">
              <a:cs typeface="+mn-cs"/>
            </a:rPr>
            <a:t>الصفحة الرئيسية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163286</xdr:colOff>
      <xdr:row>0</xdr:row>
      <xdr:rowOff>54429</xdr:rowOff>
    </xdr:from>
    <xdr:to>
      <xdr:col>88</xdr:col>
      <xdr:colOff>442022</xdr:colOff>
      <xdr:row>1</xdr:row>
      <xdr:rowOff>137465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9997542264" y="54429"/>
          <a:ext cx="2115700" cy="396000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JO" sz="1800" b="1">
              <a:cs typeface="+mn-cs"/>
            </a:rPr>
            <a:t>الصفحة الرئيسية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603250</xdr:colOff>
      <xdr:row>0</xdr:row>
      <xdr:rowOff>47626</xdr:rowOff>
    </xdr:from>
    <xdr:to>
      <xdr:col>11</xdr:col>
      <xdr:colOff>79375</xdr:colOff>
      <xdr:row>2</xdr:row>
      <xdr:rowOff>111126</xdr:rowOff>
    </xdr:to>
    <xdr:sp macro="[0]!PROGWEEK2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95250" y="47626"/>
          <a:ext cx="2222500" cy="412750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800" b="1">
              <a:cs typeface="+mn-cs"/>
            </a:rPr>
            <a:t>الصفحة الرئيسية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Khitam.Al-Sawarees/Downloads/&#1575;&#1604;&#1605;&#1588;&#1585;&#1601;%20&#1575;&#1604;&#1578;&#1585;&#1576;&#1608;&#161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hdy.al-smadi/Downloads/v2.1%20&#1576;&#1585;&#1605;&#1580;&#1610;&#1577;%20&#1585;&#1574;&#1610;&#1587;%20&#1575;&#1604;&#1602;&#1587;&#160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Khitam.Al-Sawarees/Downloads/Users/DELL/Downloads/&#1575;&#1604;&#1575;&#1606;&#1580;&#1575;&#1586;%20&#1575;&#1604;&#1588;&#1607;&#1585;&#1610;-&#1605;&#1593;&#1583;&#1604;%20-%20&#1605;&#1601;&#1585;&#1594;%20(3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Jumah.Al-Soud/Downloads/Users/DELL/Downloads/&#1575;&#1604;&#1575;&#1606;&#1580;&#1575;&#1586;%20&#1575;&#1604;&#1588;&#1607;&#1585;&#1610;-&#1605;&#1593;&#1583;&#1604;%20-%20&#1605;&#1601;&#1585;&#1594;%20(3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برنامج"/>
      <sheetName val="خلاصةبرنامج"/>
      <sheetName val="العام"/>
      <sheetName val="انجاز نسبة"/>
      <sheetName val="انجاز رقمي"/>
      <sheetName val="الملخص"/>
      <sheetName val="Q1"/>
      <sheetName val="Q2"/>
    </sheetNames>
    <sheetDataSet>
      <sheetData sheetId="0"/>
      <sheetData sheetId="1">
        <row r="2">
          <cell r="C2" t="str">
            <v>عدنان عايد عيسى مرجي</v>
          </cell>
        </row>
        <row r="30">
          <cell r="B30" t="str">
            <v>مجتمعات.التعلم</v>
          </cell>
        </row>
        <row r="31">
          <cell r="B31" t="str">
            <v>الزيارة.الصفية</v>
          </cell>
        </row>
        <row r="32">
          <cell r="B32" t="str">
            <v>تبادل.الزيارات</v>
          </cell>
        </row>
        <row r="33">
          <cell r="B33" t="str">
            <v>المشاغل.التربوية</v>
          </cell>
        </row>
        <row r="34">
          <cell r="B34" t="str">
            <v>الدروس.التطبيقية</v>
          </cell>
        </row>
        <row r="35">
          <cell r="B35" t="str">
            <v>التعليم.المصغر</v>
          </cell>
        </row>
        <row r="36">
          <cell r="B36" t="str">
            <v>مجموعات.التركيز</v>
          </cell>
        </row>
        <row r="37">
          <cell r="B37" t="str">
            <v>المحاضرة.التربوية</v>
          </cell>
        </row>
        <row r="38">
          <cell r="B38" t="str">
            <v>التوجيه.التربوي</v>
          </cell>
        </row>
        <row r="39">
          <cell r="B39" t="str">
            <v>الإشراف.القائم.على.الشبكات</v>
          </cell>
        </row>
        <row r="40">
          <cell r="B40" t="str">
            <v>الزيارات.والرحلات</v>
          </cell>
        </row>
        <row r="41">
          <cell r="B41" t="str">
            <v>البحوث.الإجرائية</v>
          </cell>
        </row>
        <row r="42">
          <cell r="B42" t="str">
            <v>دراسة.الحالة</v>
          </cell>
        </row>
        <row r="43">
          <cell r="B43" t="str">
            <v>النشرات.التربوية</v>
          </cell>
        </row>
        <row r="44">
          <cell r="B44" t="str">
            <v>القراءات.الموجهة</v>
          </cell>
        </row>
        <row r="45">
          <cell r="B45" t="str">
            <v>الاجتماعات.واللقاءات</v>
          </cell>
        </row>
        <row r="46">
          <cell r="B46" t="str">
            <v>الندوات</v>
          </cell>
        </row>
        <row r="47">
          <cell r="B47" t="str">
            <v>المؤتمرات</v>
          </cell>
        </row>
      </sheetData>
      <sheetData sheetId="2">
        <row r="11">
          <cell r="G11">
            <v>1</v>
          </cell>
        </row>
      </sheetData>
      <sheetData sheetId="3"/>
      <sheetData sheetId="4"/>
      <sheetData sheetId="5"/>
      <sheetData sheetId="6">
        <row r="21">
          <cell r="B21" t="str">
            <v>الاحد</v>
          </cell>
          <cell r="C21" t="str">
            <v>عام</v>
          </cell>
          <cell r="E21" t="str">
            <v>مدير</v>
          </cell>
          <cell r="F21" t="str">
            <v>اجازة.سنوية</v>
          </cell>
        </row>
        <row r="22">
          <cell r="B22" t="str">
            <v>الاثنين</v>
          </cell>
          <cell r="C22" t="str">
            <v>مختص</v>
          </cell>
          <cell r="E22" t="str">
            <v>مديرة</v>
          </cell>
          <cell r="F22" t="str">
            <v>اجازة.مرضية</v>
          </cell>
        </row>
        <row r="23">
          <cell r="B23" t="str">
            <v>الثلاثاء</v>
          </cell>
          <cell r="E23" t="str">
            <v>معلم</v>
          </cell>
          <cell r="F23" t="str">
            <v>عطلة.رسمية</v>
          </cell>
        </row>
        <row r="24">
          <cell r="B24" t="str">
            <v>الأربعاء</v>
          </cell>
          <cell r="E24" t="str">
            <v>معلمة</v>
          </cell>
          <cell r="F24" t="str">
            <v>تكليف.وزارة</v>
          </cell>
        </row>
        <row r="25">
          <cell r="B25" t="str">
            <v>الخميس</v>
          </cell>
          <cell r="F25" t="str">
            <v>تكليف.مديرية</v>
          </cell>
        </row>
        <row r="26">
          <cell r="F26" t="str">
            <v>عدم.توفر.مواصلات</v>
          </cell>
        </row>
        <row r="27">
          <cell r="F27" t="str">
            <v>أخرى</v>
          </cell>
        </row>
        <row r="28">
          <cell r="F28" t="str">
            <v>عدم.الالتزام.بالبرنامج</v>
          </cell>
        </row>
        <row r="29">
          <cell r="I29" t="str">
            <v>ذكور</v>
          </cell>
        </row>
        <row r="30">
          <cell r="I30" t="str">
            <v>اناث</v>
          </cell>
        </row>
      </sheetData>
      <sheetData sheetId="7">
        <row r="2">
          <cell r="B2" t="str">
            <v>مدير.مدرسة</v>
          </cell>
        </row>
        <row r="3">
          <cell r="B3" t="str">
            <v>التربية.الاسلامية</v>
          </cell>
        </row>
        <row r="4">
          <cell r="B4" t="str">
            <v>اللغة.العربية</v>
          </cell>
        </row>
        <row r="5">
          <cell r="B5" t="str">
            <v>تاريخ</v>
          </cell>
        </row>
        <row r="6">
          <cell r="B6" t="str">
            <v>جغرافيا</v>
          </cell>
        </row>
        <row r="7">
          <cell r="B7" t="str">
            <v>تربية.وطنية</v>
          </cell>
        </row>
        <row r="8">
          <cell r="B8" t="str">
            <v>العلوم</v>
          </cell>
        </row>
        <row r="9">
          <cell r="B9" t="str">
            <v>تربية.فنية</v>
          </cell>
        </row>
        <row r="10">
          <cell r="B10" t="str">
            <v>الرياضيات</v>
          </cell>
        </row>
        <row r="11">
          <cell r="B11" t="str">
            <v>الحاسوب</v>
          </cell>
        </row>
        <row r="12">
          <cell r="B12" t="str">
            <v>تربية.موسيقية</v>
          </cell>
        </row>
        <row r="13">
          <cell r="B13" t="str">
            <v>اللغة.الانجليزية</v>
          </cell>
        </row>
        <row r="14">
          <cell r="B14" t="str">
            <v>تربية.خاصة</v>
          </cell>
        </row>
        <row r="15">
          <cell r="B15" t="str">
            <v>ثقافة.مالية</v>
          </cell>
        </row>
        <row r="16">
          <cell r="B16" t="str">
            <v>فروع.التعليم.الصناعي</v>
          </cell>
        </row>
        <row r="17">
          <cell r="B17" t="str">
            <v>مرحلة.ع</v>
          </cell>
        </row>
        <row r="18">
          <cell r="B18" t="str">
            <v>مرحلة.ر</v>
          </cell>
        </row>
        <row r="19">
          <cell r="B19" t="str">
            <v>رياض.أطفال</v>
          </cell>
        </row>
        <row r="20">
          <cell r="B20" t="str">
            <v>تربية.رياضية</v>
          </cell>
        </row>
        <row r="21">
          <cell r="B21" t="str">
            <v>فروع.تعليم.مهني</v>
          </cell>
        </row>
        <row r="22">
          <cell r="B22" t="str">
            <v>تربية.مهنية</v>
          </cell>
        </row>
        <row r="23">
          <cell r="B23" t="str">
            <v>اللغة.الفرنسية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الشاشة الرئيسيىة"/>
      <sheetName val="البرنامج"/>
      <sheetName val="خلاصةبرنامج"/>
      <sheetName val="تقرير الانجاز الشهري"/>
      <sheetName val="الخلاصة"/>
      <sheetName val="Q1"/>
      <sheetName val="Q2"/>
      <sheetName val="Q3"/>
      <sheetName val="v2.1 برمجية رئيس القسم"/>
    </sheetNames>
    <sheetDataSet>
      <sheetData sheetId="0"/>
      <sheetData sheetId="1"/>
      <sheetData sheetId="2"/>
      <sheetData sheetId="3"/>
      <sheetData sheetId="4"/>
      <sheetData sheetId="5"/>
      <sheetData sheetId="6">
        <row r="21">
          <cell r="D21" t="str">
            <v>الأسبوع.الأول</v>
          </cell>
        </row>
        <row r="22">
          <cell r="D22" t="str">
            <v>الأسبوع.الثاني</v>
          </cell>
        </row>
        <row r="23">
          <cell r="D23" t="str">
            <v>الأسبوع.الثالث</v>
          </cell>
        </row>
        <row r="24">
          <cell r="D24" t="str">
            <v>الأسبوع.الرابع</v>
          </cell>
        </row>
        <row r="25">
          <cell r="D25" t="str">
            <v>الأسبوع.الخامس</v>
          </cell>
        </row>
      </sheetData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_need"/>
      <sheetName val="manager_need"/>
      <sheetName val="SMain_menu"/>
      <sheetName val="sch_stuff"/>
      <sheetName val="Teachers_needs"/>
      <sheetName val="Scluster"/>
      <sheetName val="Esupervisor"/>
      <sheetName val="SDir"/>
      <sheetName val="Specialties"/>
      <sheetName val="data"/>
      <sheetName val="TDATE"/>
      <sheetName val="genralneed"/>
      <sheetName val="Needs"/>
      <sheetName val="Headdep"/>
      <sheetName val="weekly_program"/>
      <sheetName val="Teach_needs_spe"/>
      <sheetName val="weekly_program_general"/>
      <sheetName val="Rep_Spe"/>
      <sheetName val="Rep_Gen"/>
      <sheetName val="Con_spe"/>
      <sheetName val="Con_Gen"/>
      <sheetName val="moashrat"/>
    </sheetNames>
    <sheetDataSet>
      <sheetData sheetId="0"/>
      <sheetData sheetId="1">
        <row r="2">
          <cell r="AW2" t="str">
            <v/>
          </cell>
        </row>
      </sheetData>
      <sheetData sheetId="2"/>
      <sheetData sheetId="3">
        <row r="2">
          <cell r="B2" t="str">
            <v>عماد علي مصطفى صبح</v>
          </cell>
        </row>
      </sheetData>
      <sheetData sheetId="4">
        <row r="12">
          <cell r="K12" t="str">
            <v>د.هبه نمر مصطفى الخريشا</v>
          </cell>
        </row>
      </sheetData>
      <sheetData sheetId="5">
        <row r="1">
          <cell r="AV1" t="str">
            <v>ابو عليا الثانوية للبنات</v>
          </cell>
        </row>
      </sheetData>
      <sheetData sheetId="6">
        <row r="4">
          <cell r="B4" t="str">
            <v>احمد إبراهيم احمد بدر</v>
          </cell>
          <cell r="C4">
            <v>81557</v>
          </cell>
          <cell r="D4" t="str">
            <v>الأحياء</v>
          </cell>
          <cell r="E4" t="str">
            <v>مبحث</v>
          </cell>
          <cell r="F4">
            <v>0</v>
          </cell>
          <cell r="G4" t="str">
            <v>CUR</v>
          </cell>
          <cell r="H4" t="str">
            <v>M11_</v>
          </cell>
        </row>
        <row r="5">
          <cell r="B5" t="str">
            <v>د.شريف سالم احمد اليتيم</v>
          </cell>
          <cell r="C5">
            <v>79013</v>
          </cell>
          <cell r="D5" t="str">
            <v>الأحياء</v>
          </cell>
          <cell r="E5" t="str">
            <v>مبحث</v>
          </cell>
          <cell r="F5">
            <v>0</v>
          </cell>
          <cell r="G5" t="str">
            <v>CUR</v>
          </cell>
          <cell r="H5" t="str">
            <v>M11_</v>
          </cell>
        </row>
        <row r="6">
          <cell r="B6" t="str">
            <v>وفاء محمد "محمد سعد الدين" لصوي</v>
          </cell>
          <cell r="C6">
            <v>104449</v>
          </cell>
          <cell r="D6" t="str">
            <v>الأحياء</v>
          </cell>
          <cell r="E6" t="str">
            <v>مبحث</v>
          </cell>
          <cell r="F6">
            <v>0</v>
          </cell>
          <cell r="G6" t="str">
            <v>CUR</v>
          </cell>
          <cell r="H6" t="str">
            <v>M11_</v>
          </cell>
        </row>
        <row r="7">
          <cell r="B7" t="str">
            <v>احمد ماجد مصطفى القواسمة</v>
          </cell>
          <cell r="C7">
            <v>77735</v>
          </cell>
          <cell r="D7" t="str">
            <v>التاريخ</v>
          </cell>
          <cell r="E7" t="str">
            <v>مبحث</v>
          </cell>
          <cell r="F7">
            <v>0</v>
          </cell>
          <cell r="G7" t="str">
            <v>CUR</v>
          </cell>
          <cell r="H7" t="str">
            <v>M7_</v>
          </cell>
        </row>
        <row r="8">
          <cell r="B8" t="str">
            <v>عالية حابس مفلح البريزات</v>
          </cell>
          <cell r="C8">
            <v>108239</v>
          </cell>
          <cell r="D8" t="str">
            <v>التاريخ</v>
          </cell>
          <cell r="E8" t="str">
            <v>مبحث</v>
          </cell>
          <cell r="F8">
            <v>0</v>
          </cell>
          <cell r="G8" t="str">
            <v>CUR</v>
          </cell>
          <cell r="H8" t="str">
            <v>M7_</v>
          </cell>
        </row>
        <row r="9">
          <cell r="B9" t="str">
            <v>أنوار صبح محمد صبابحه</v>
          </cell>
          <cell r="C9">
            <v>139865</v>
          </cell>
          <cell r="D9" t="str">
            <v>التربية الإسلامية</v>
          </cell>
          <cell r="E9" t="str">
            <v>مبحث</v>
          </cell>
          <cell r="F9">
            <v>0</v>
          </cell>
          <cell r="G9" t="str">
            <v>CUR</v>
          </cell>
          <cell r="H9" t="str">
            <v>M23_</v>
          </cell>
        </row>
        <row r="10">
          <cell r="B10" t="str">
            <v>د.ايمن صبحي ناصر خاطر</v>
          </cell>
          <cell r="C10">
            <v>94241</v>
          </cell>
          <cell r="D10" t="str">
            <v>التربية الإسلامية</v>
          </cell>
          <cell r="E10" t="str">
            <v>مبحث</v>
          </cell>
          <cell r="F10">
            <v>0</v>
          </cell>
          <cell r="G10" t="str">
            <v>CUR</v>
          </cell>
          <cell r="H10" t="str">
            <v>M23_</v>
          </cell>
        </row>
        <row r="11">
          <cell r="B11" t="str">
            <v>د.طارق أحمد محمد عمرو</v>
          </cell>
          <cell r="C11">
            <v>115637</v>
          </cell>
          <cell r="D11" t="str">
            <v>التربية الإسلامية</v>
          </cell>
          <cell r="E11" t="str">
            <v>مبحث</v>
          </cell>
          <cell r="F11">
            <v>0</v>
          </cell>
          <cell r="G11" t="str">
            <v>CUR</v>
          </cell>
          <cell r="H11" t="str">
            <v>M23_</v>
          </cell>
        </row>
        <row r="12">
          <cell r="B12" t="str">
            <v>رمزي خالد محمد أبوسمك</v>
          </cell>
          <cell r="C12">
            <v>101858</v>
          </cell>
          <cell r="D12" t="str">
            <v>التربية الإسلامية</v>
          </cell>
          <cell r="E12" t="str">
            <v>مبحث</v>
          </cell>
          <cell r="F12">
            <v>0</v>
          </cell>
          <cell r="G12" t="str">
            <v>CUR</v>
          </cell>
          <cell r="H12" t="str">
            <v>M23_</v>
          </cell>
        </row>
        <row r="13">
          <cell r="B13" t="str">
            <v>فاطمة إبراهيم علي الحديدي</v>
          </cell>
          <cell r="C13">
            <v>101832</v>
          </cell>
          <cell r="D13" t="str">
            <v>التربية الخاصة</v>
          </cell>
          <cell r="E13" t="str">
            <v>مبحث</v>
          </cell>
          <cell r="F13">
            <v>0</v>
          </cell>
          <cell r="G13" t="str">
            <v>CUR</v>
          </cell>
          <cell r="H13" t="str">
            <v>M2_</v>
          </cell>
        </row>
        <row r="14">
          <cell r="B14" t="str">
            <v>سرين محمد عطيه المحاميد</v>
          </cell>
          <cell r="C14">
            <v>119313</v>
          </cell>
          <cell r="D14" t="str">
            <v>التربية الرياضية</v>
          </cell>
          <cell r="E14" t="str">
            <v>مبحث</v>
          </cell>
          <cell r="F14">
            <v>0</v>
          </cell>
          <cell r="G14" t="str">
            <v>CUR</v>
          </cell>
          <cell r="H14" t="str">
            <v>M14_</v>
          </cell>
        </row>
        <row r="15">
          <cell r="B15" t="str">
            <v>محمد عيسى عبدالبخيت الزيود</v>
          </cell>
          <cell r="C15">
            <v>117092</v>
          </cell>
          <cell r="D15" t="str">
            <v>التربية الرياضية</v>
          </cell>
          <cell r="E15" t="str">
            <v>مبحث</v>
          </cell>
          <cell r="F15">
            <v>0</v>
          </cell>
          <cell r="G15" t="str">
            <v>CUR</v>
          </cell>
          <cell r="H15" t="str">
            <v>M14_</v>
          </cell>
        </row>
        <row r="16">
          <cell r="B16" t="str">
            <v>محمد نعيم عبدالجواد قباجه</v>
          </cell>
          <cell r="C16">
            <v>98447</v>
          </cell>
          <cell r="D16" t="str">
            <v>التربية المهنية</v>
          </cell>
          <cell r="E16" t="str">
            <v>مبحث</v>
          </cell>
          <cell r="F16">
            <v>0</v>
          </cell>
          <cell r="G16" t="str">
            <v>CUR</v>
          </cell>
          <cell r="H16" t="str">
            <v>M15_</v>
          </cell>
        </row>
        <row r="17">
          <cell r="B17" t="str">
            <v>آمال عودة عطية الليمون</v>
          </cell>
          <cell r="C17">
            <v>94702</v>
          </cell>
          <cell r="D17" t="str">
            <v>الجغرافيا</v>
          </cell>
          <cell r="E17" t="str">
            <v>مبحث</v>
          </cell>
          <cell r="F17">
            <v>0</v>
          </cell>
          <cell r="G17" t="str">
            <v>CUR</v>
          </cell>
          <cell r="H17" t="str">
            <v>M8_</v>
          </cell>
        </row>
        <row r="18">
          <cell r="B18" t="str">
            <v>خلود جاسر أحمد الصالحي</v>
          </cell>
          <cell r="C18">
            <v>112820</v>
          </cell>
          <cell r="D18" t="str">
            <v>الجغرافيا</v>
          </cell>
          <cell r="E18" t="str">
            <v>مبحث</v>
          </cell>
          <cell r="F18">
            <v>0</v>
          </cell>
          <cell r="G18" t="str">
            <v>CUR</v>
          </cell>
          <cell r="H18" t="str">
            <v>M8_</v>
          </cell>
        </row>
        <row r="19">
          <cell r="B19" t="str">
            <v>د.محمد عبدالرحمن سليمان الخوالدة</v>
          </cell>
          <cell r="C19">
            <v>114258</v>
          </cell>
          <cell r="D19" t="str">
            <v>الجغرافيا</v>
          </cell>
          <cell r="E19" t="str">
            <v>مبحث</v>
          </cell>
          <cell r="F19">
            <v>0</v>
          </cell>
          <cell r="G19" t="str">
            <v>CUR</v>
          </cell>
          <cell r="H19" t="str">
            <v>M8_</v>
          </cell>
        </row>
        <row r="20">
          <cell r="B20" t="str">
            <v>د.هبه نمر مصطفى الخريشا</v>
          </cell>
          <cell r="C20">
            <v>108774</v>
          </cell>
          <cell r="D20" t="str">
            <v>الحاسوب</v>
          </cell>
          <cell r="E20" t="str">
            <v>مبحث</v>
          </cell>
          <cell r="F20">
            <v>0</v>
          </cell>
          <cell r="G20" t="str">
            <v>CUR</v>
          </cell>
          <cell r="H20" t="str">
            <v>M17_</v>
          </cell>
        </row>
        <row r="21">
          <cell r="B21" t="str">
            <v>علاء أحمد مصطفى أبوشريخ</v>
          </cell>
          <cell r="C21">
            <v>101720</v>
          </cell>
          <cell r="D21" t="str">
            <v>الحاسوب</v>
          </cell>
          <cell r="E21" t="str">
            <v>عام</v>
          </cell>
          <cell r="F21" t="str">
            <v>طارق</v>
          </cell>
          <cell r="G21" t="str">
            <v>GEN</v>
          </cell>
          <cell r="H21" t="str">
            <v>M17_</v>
          </cell>
        </row>
        <row r="22">
          <cell r="B22" t="str">
            <v>هبه عبدالكريم عبدالرحمن برهوش</v>
          </cell>
          <cell r="C22">
            <v>106464</v>
          </cell>
          <cell r="D22" t="str">
            <v>الحاسوب</v>
          </cell>
          <cell r="E22" t="str">
            <v>مبحث</v>
          </cell>
          <cell r="F22">
            <v>0</v>
          </cell>
          <cell r="G22" t="str">
            <v>CUR</v>
          </cell>
          <cell r="H22" t="str">
            <v>M17_</v>
          </cell>
        </row>
        <row r="23">
          <cell r="B23" t="str">
            <v>ايمن عوني محمود ابوشميس</v>
          </cell>
          <cell r="C23">
            <v>73431</v>
          </cell>
          <cell r="D23" t="str">
            <v>الرياضيات</v>
          </cell>
          <cell r="E23" t="str">
            <v>مبحث</v>
          </cell>
          <cell r="F23">
            <v>0</v>
          </cell>
          <cell r="G23" t="str">
            <v>CUR</v>
          </cell>
          <cell r="H23" t="str">
            <v>M6_</v>
          </cell>
        </row>
        <row r="24">
          <cell r="B24" t="str">
            <v>عماد محمد كامل العارضه</v>
          </cell>
          <cell r="C24">
            <v>95877</v>
          </cell>
          <cell r="D24" t="str">
            <v>الرياضيات</v>
          </cell>
          <cell r="E24" t="str">
            <v>مبحث</v>
          </cell>
          <cell r="F24">
            <v>0</v>
          </cell>
          <cell r="G24" t="str">
            <v>CUR</v>
          </cell>
          <cell r="H24" t="str">
            <v>M6_</v>
          </cell>
        </row>
        <row r="25">
          <cell r="B25" t="str">
            <v>مهند ابراهيم محمد العسود</v>
          </cell>
          <cell r="C25">
            <v>99200</v>
          </cell>
          <cell r="D25" t="str">
            <v>الرياضيات</v>
          </cell>
          <cell r="E25" t="str">
            <v>مبحث</v>
          </cell>
          <cell r="F25">
            <v>0</v>
          </cell>
          <cell r="G25" t="str">
            <v>CUR</v>
          </cell>
          <cell r="H25" t="str">
            <v>M6_</v>
          </cell>
        </row>
        <row r="26">
          <cell r="B26" t="str">
            <v>نور محمد ابراهيم حسان</v>
          </cell>
          <cell r="C26">
            <v>77005</v>
          </cell>
          <cell r="D26" t="str">
            <v>الرياضيات</v>
          </cell>
          <cell r="E26" t="str">
            <v>مبحث</v>
          </cell>
          <cell r="F26">
            <v>0</v>
          </cell>
          <cell r="G26" t="str">
            <v>CUR</v>
          </cell>
          <cell r="H26" t="str">
            <v>M6_</v>
          </cell>
        </row>
        <row r="27">
          <cell r="B27" t="str">
            <v>د.سهام سليم راتب إبراهيم</v>
          </cell>
          <cell r="C27">
            <v>93557</v>
          </cell>
          <cell r="D27" t="str">
            <v>الصفوف الثلاث الأولى</v>
          </cell>
          <cell r="E27" t="str">
            <v>مبحث</v>
          </cell>
          <cell r="F27">
            <v>0</v>
          </cell>
          <cell r="G27" t="str">
            <v>CUR</v>
          </cell>
          <cell r="H27" t="str">
            <v>M1_</v>
          </cell>
        </row>
        <row r="28">
          <cell r="B28" t="str">
            <v>سميا محمد عقيل حماشا</v>
          </cell>
          <cell r="C28">
            <v>118351</v>
          </cell>
          <cell r="D28" t="str">
            <v>الصفوف الثلاث الأولى</v>
          </cell>
          <cell r="E28" t="str">
            <v>مبحث</v>
          </cell>
          <cell r="F28">
            <v>0</v>
          </cell>
          <cell r="G28" t="str">
            <v>CUR</v>
          </cell>
          <cell r="H28" t="str">
            <v>M1_</v>
          </cell>
        </row>
        <row r="29">
          <cell r="B29" t="str">
            <v>عمر محمود عبدربه أبوسيف</v>
          </cell>
          <cell r="C29">
            <v>80227</v>
          </cell>
          <cell r="D29" t="str">
            <v>الصفوف الثلاث الأولى</v>
          </cell>
          <cell r="E29" t="str">
            <v>مبحث</v>
          </cell>
          <cell r="F29">
            <v>0</v>
          </cell>
          <cell r="G29" t="str">
            <v>CUR</v>
          </cell>
          <cell r="H29" t="str">
            <v>M1_</v>
          </cell>
        </row>
        <row r="30">
          <cell r="B30" t="str">
            <v>فاتن سليم عبدالرحيم عيد</v>
          </cell>
          <cell r="C30">
            <v>104512</v>
          </cell>
          <cell r="D30" t="str">
            <v>الصفوف الثلاث الأولى</v>
          </cell>
          <cell r="E30" t="str">
            <v>عام</v>
          </cell>
          <cell r="F30" t="str">
            <v>الهاشمي الشمالي</v>
          </cell>
          <cell r="G30" t="str">
            <v>GEN</v>
          </cell>
          <cell r="H30" t="str">
            <v>M1_</v>
          </cell>
        </row>
        <row r="31">
          <cell r="B31" t="str">
            <v>نبيلة حسين خليل دبوس</v>
          </cell>
          <cell r="C31">
            <v>138015</v>
          </cell>
          <cell r="D31" t="str">
            <v>الصفوف الثلاث الأولى</v>
          </cell>
          <cell r="E31" t="str">
            <v>مبحث</v>
          </cell>
          <cell r="F31">
            <v>0</v>
          </cell>
          <cell r="G31" t="str">
            <v>CUR</v>
          </cell>
          <cell r="H31" t="str">
            <v>M1_</v>
          </cell>
        </row>
        <row r="32">
          <cell r="B32" t="str">
            <v>د.يحيى محمد يحيى العسيلي</v>
          </cell>
          <cell r="C32">
            <v>77549</v>
          </cell>
          <cell r="D32" t="str">
            <v>الفيزياء</v>
          </cell>
          <cell r="E32" t="str">
            <v>مبحث</v>
          </cell>
          <cell r="F32">
            <v>0</v>
          </cell>
          <cell r="G32" t="str">
            <v>CUR</v>
          </cell>
          <cell r="H32" t="str">
            <v>M10_</v>
          </cell>
        </row>
        <row r="33">
          <cell r="B33" t="str">
            <v>سائد محمود عبدالحميد طه</v>
          </cell>
          <cell r="C33">
            <v>125843</v>
          </cell>
          <cell r="D33" t="str">
            <v>الفيزياء</v>
          </cell>
          <cell r="E33" t="str">
            <v>مبحث</v>
          </cell>
          <cell r="F33">
            <v>0</v>
          </cell>
          <cell r="G33" t="str">
            <v>CUR</v>
          </cell>
          <cell r="H33" t="str">
            <v>M10_</v>
          </cell>
        </row>
        <row r="34">
          <cell r="B34" t="str">
            <v>علاء محمد صالح أبوطربوش</v>
          </cell>
          <cell r="C34">
            <v>100525</v>
          </cell>
          <cell r="D34" t="str">
            <v>الفيزياء</v>
          </cell>
          <cell r="E34" t="str">
            <v>مبحث</v>
          </cell>
          <cell r="F34">
            <v>0</v>
          </cell>
          <cell r="G34" t="str">
            <v>CUR</v>
          </cell>
          <cell r="H34" t="str">
            <v>M10_</v>
          </cell>
        </row>
        <row r="35">
          <cell r="B35" t="str">
            <v>د.خالد كايد خليل الرفوع</v>
          </cell>
          <cell r="C35">
            <v>73189</v>
          </cell>
          <cell r="D35" t="str">
            <v>الكيمياء</v>
          </cell>
          <cell r="E35" t="str">
            <v>مبحث</v>
          </cell>
          <cell r="F35">
            <v>0</v>
          </cell>
          <cell r="G35" t="str">
            <v>CUR</v>
          </cell>
          <cell r="H35" t="str">
            <v>M9_</v>
          </cell>
        </row>
        <row r="36">
          <cell r="B36" t="str">
            <v>سمير سالم عبدالرحيم عبد</v>
          </cell>
          <cell r="C36">
            <v>85092</v>
          </cell>
          <cell r="D36" t="str">
            <v>الكيمياء</v>
          </cell>
          <cell r="E36" t="str">
            <v>مبحث</v>
          </cell>
          <cell r="F36">
            <v>0</v>
          </cell>
          <cell r="G36" t="str">
            <v>CUR</v>
          </cell>
          <cell r="H36" t="str">
            <v>M9_</v>
          </cell>
        </row>
        <row r="37">
          <cell r="B37" t="str">
            <v>عبدالله نايف علي دواغره</v>
          </cell>
          <cell r="C37">
            <v>136657</v>
          </cell>
          <cell r="D37" t="str">
            <v>الكيمياء</v>
          </cell>
          <cell r="E37" t="str">
            <v>مبحث</v>
          </cell>
          <cell r="F37">
            <v>0</v>
          </cell>
          <cell r="G37" t="str">
            <v>CUR</v>
          </cell>
          <cell r="H37" t="str">
            <v>M9_</v>
          </cell>
        </row>
        <row r="38">
          <cell r="B38" t="str">
            <v>ابى طلال حاتم ابوحمدة</v>
          </cell>
          <cell r="C38">
            <v>91382</v>
          </cell>
          <cell r="D38" t="str">
            <v>اللغة الإنجليزية</v>
          </cell>
          <cell r="E38" t="str">
            <v>مبحث</v>
          </cell>
          <cell r="F38">
            <v>0</v>
          </cell>
          <cell r="G38" t="str">
            <v>CUR</v>
          </cell>
          <cell r="H38" t="str">
            <v>M5_</v>
          </cell>
        </row>
        <row r="39">
          <cell r="B39" t="str">
            <v>إسراء عصام يوسف الحناقطة</v>
          </cell>
          <cell r="C39">
            <v>133778</v>
          </cell>
          <cell r="D39" t="str">
            <v>اللغة الإنجليزية</v>
          </cell>
          <cell r="E39" t="str">
            <v>مبحث</v>
          </cell>
          <cell r="F39">
            <v>0</v>
          </cell>
          <cell r="G39" t="str">
            <v>CUR</v>
          </cell>
          <cell r="H39" t="str">
            <v>M5_</v>
          </cell>
        </row>
        <row r="40">
          <cell r="B40" t="str">
            <v>باسم أحمد اسماعيل سليمان</v>
          </cell>
          <cell r="C40">
            <v>82865</v>
          </cell>
          <cell r="D40" t="str">
            <v>اللغة الإنجليزية</v>
          </cell>
          <cell r="E40" t="str">
            <v>مبحث</v>
          </cell>
          <cell r="F40">
            <v>0</v>
          </cell>
          <cell r="G40" t="str">
            <v>CUR</v>
          </cell>
          <cell r="H40" t="str">
            <v>M5_</v>
          </cell>
        </row>
        <row r="41">
          <cell r="B41" t="str">
            <v>د.بلال خلف علي الزبون</v>
          </cell>
          <cell r="C41">
            <v>118956</v>
          </cell>
          <cell r="D41" t="str">
            <v>اللغة الإنجليزية</v>
          </cell>
          <cell r="E41" t="str">
            <v>عام</v>
          </cell>
          <cell r="F41" t="str">
            <v xml:space="preserve"> أبو عليا</v>
          </cell>
          <cell r="G41" t="str">
            <v>GEN</v>
          </cell>
          <cell r="H41" t="str">
            <v>M5_</v>
          </cell>
        </row>
        <row r="42">
          <cell r="B42" t="str">
            <v>د.محمد سليم محمود سليمان</v>
          </cell>
          <cell r="C42">
            <v>115307</v>
          </cell>
          <cell r="D42" t="str">
            <v>اللغة الإنجليزية</v>
          </cell>
          <cell r="E42" t="str">
            <v>عام</v>
          </cell>
          <cell r="F42" t="str">
            <v xml:space="preserve">النزهة والقصور </v>
          </cell>
          <cell r="G42" t="str">
            <v>GEN</v>
          </cell>
          <cell r="H42" t="str">
            <v>M5_</v>
          </cell>
        </row>
        <row r="43">
          <cell r="B43" t="str">
            <v>وفاء عبدالحميد عبدالله الظاهر</v>
          </cell>
          <cell r="C43">
            <v>109973</v>
          </cell>
          <cell r="D43" t="str">
            <v>اللغة الإنجليزية</v>
          </cell>
          <cell r="E43" t="str">
            <v>مبحث</v>
          </cell>
          <cell r="F43">
            <v>0</v>
          </cell>
          <cell r="G43" t="str">
            <v>CUR</v>
          </cell>
          <cell r="H43" t="str">
            <v>M5_</v>
          </cell>
        </row>
        <row r="44">
          <cell r="B44" t="str">
            <v>خالد هدي السبتي مصطفى</v>
          </cell>
          <cell r="C44">
            <v>105440</v>
          </cell>
          <cell r="D44" t="str">
            <v>اللغة العربية</v>
          </cell>
          <cell r="E44" t="str">
            <v>مبحث</v>
          </cell>
          <cell r="F44">
            <v>0</v>
          </cell>
          <cell r="G44" t="str">
            <v>CUR</v>
          </cell>
          <cell r="H44" t="str">
            <v>M4_</v>
          </cell>
        </row>
        <row r="45">
          <cell r="B45" t="str">
            <v>د.احمد عبدالعزيز احمد السلامات</v>
          </cell>
          <cell r="C45">
            <v>99216</v>
          </cell>
          <cell r="D45" t="str">
            <v>اللغة العربية</v>
          </cell>
          <cell r="E45" t="str">
            <v>مبحث</v>
          </cell>
          <cell r="F45">
            <v>0</v>
          </cell>
          <cell r="G45" t="str">
            <v>CUR</v>
          </cell>
          <cell r="H45" t="str">
            <v>M4_</v>
          </cell>
        </row>
        <row r="46">
          <cell r="B46" t="str">
            <v>د.عامر قاسم محمد الدروع</v>
          </cell>
          <cell r="C46">
            <v>164714</v>
          </cell>
          <cell r="D46" t="str">
            <v>اللغة العربية</v>
          </cell>
          <cell r="E46" t="str">
            <v>مبحث</v>
          </cell>
          <cell r="F46">
            <v>0</v>
          </cell>
          <cell r="G46" t="str">
            <v>CUR</v>
          </cell>
          <cell r="H46" t="str">
            <v>M4_</v>
          </cell>
        </row>
        <row r="47">
          <cell r="B47" t="str">
            <v>عبدالسلام عبدالمجيد عبدالسلام المحتسب</v>
          </cell>
          <cell r="C47">
            <v>81267</v>
          </cell>
          <cell r="D47" t="str">
            <v>اللغة العربية</v>
          </cell>
          <cell r="E47" t="str">
            <v>مبحث</v>
          </cell>
          <cell r="F47">
            <v>0</v>
          </cell>
          <cell r="G47" t="str">
            <v>CUR</v>
          </cell>
          <cell r="H47" t="str">
            <v>M4_</v>
          </cell>
        </row>
        <row r="48">
          <cell r="B48" t="str">
            <v>فاطمة زكي محمود شلطف</v>
          </cell>
          <cell r="C48">
            <v>124205</v>
          </cell>
          <cell r="D48" t="str">
            <v>اللغة العربية</v>
          </cell>
          <cell r="E48" t="str">
            <v>عام</v>
          </cell>
          <cell r="F48" t="str">
            <v>الضاحية والهاشمي الجنوبي</v>
          </cell>
          <cell r="G48" t="str">
            <v>GEN</v>
          </cell>
          <cell r="H48" t="str">
            <v>M4_</v>
          </cell>
        </row>
        <row r="49">
          <cell r="B49" t="str">
            <v>بكر صالح ابراهيم عليان</v>
          </cell>
          <cell r="C49">
            <v>89369</v>
          </cell>
          <cell r="D49" t="str">
            <v>صناعي</v>
          </cell>
          <cell r="E49" t="str">
            <v>مبحث</v>
          </cell>
          <cell r="F49">
            <v>0</v>
          </cell>
          <cell r="G49" t="str">
            <v>CUR</v>
          </cell>
          <cell r="H49" t="str">
            <v>M19_</v>
          </cell>
        </row>
        <row r="50">
          <cell r="B50" t="str">
            <v>صالح يوسف صالح حسينات</v>
          </cell>
          <cell r="C50">
            <v>97128</v>
          </cell>
          <cell r="D50" t="str">
            <v>علوم الأرض</v>
          </cell>
          <cell r="E50" t="str">
            <v>مبحث</v>
          </cell>
          <cell r="F50">
            <v>0</v>
          </cell>
          <cell r="G50" t="str">
            <v>CUR</v>
          </cell>
          <cell r="H50" t="str">
            <v>M12_</v>
          </cell>
        </row>
        <row r="51">
          <cell r="B51" t="str">
            <v>باسل محمود يونس غضية</v>
          </cell>
          <cell r="C51">
            <v>105008</v>
          </cell>
          <cell r="D51" t="str">
            <v>هندسة كهربائية</v>
          </cell>
          <cell r="E51" t="str">
            <v>عام</v>
          </cell>
          <cell r="F51" t="str">
            <v>ماركا الشمالية / 1</v>
          </cell>
          <cell r="G51" t="str">
            <v>GEN</v>
          </cell>
          <cell r="H51" t="str">
            <v>M27_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str">
            <v/>
          </cell>
          <cell r="H52" t="str">
            <v/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/>
          </cell>
          <cell r="H53" t="str">
            <v/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/>
          </cell>
          <cell r="H54" t="str">
            <v/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 t="str">
            <v/>
          </cell>
          <cell r="H55" t="str">
            <v/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str">
            <v/>
          </cell>
          <cell r="H56" t="str">
            <v/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/>
          </cell>
          <cell r="H57" t="str">
            <v/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str">
            <v/>
          </cell>
          <cell r="H58" t="str">
            <v/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/>
          </cell>
          <cell r="H59" t="str">
            <v/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str">
            <v/>
          </cell>
          <cell r="H60" t="str">
            <v/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 t="str">
            <v/>
          </cell>
          <cell r="H61" t="str">
            <v/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/>
          </cell>
          <cell r="H62" t="str">
            <v/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 t="str">
            <v/>
          </cell>
          <cell r="H63" t="str">
            <v/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 t="str">
            <v/>
          </cell>
          <cell r="H64" t="str">
            <v/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/>
          </cell>
          <cell r="H65" t="str">
            <v/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 t="str">
            <v/>
          </cell>
          <cell r="H66" t="str">
            <v/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 t="str">
            <v/>
          </cell>
          <cell r="H67" t="str">
            <v/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 t="str">
            <v/>
          </cell>
          <cell r="H68" t="str">
            <v/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 t="str">
            <v/>
          </cell>
          <cell r="H69" t="str">
            <v/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/>
          </cell>
          <cell r="H70" t="str">
            <v/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/>
          </cell>
          <cell r="H71" t="str">
            <v/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 t="str">
            <v/>
          </cell>
          <cell r="H72" t="str">
            <v/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/>
          </cell>
          <cell r="H73" t="str">
            <v/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 t="str">
            <v/>
          </cell>
          <cell r="H74" t="str">
            <v/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 t="str">
            <v/>
          </cell>
          <cell r="H75" t="str">
            <v/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 t="str">
            <v/>
          </cell>
          <cell r="H76" t="str">
            <v/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 t="str">
            <v/>
          </cell>
          <cell r="H77" t="str">
            <v/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 t="str">
            <v/>
          </cell>
          <cell r="H78" t="str">
            <v/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 t="str">
            <v/>
          </cell>
          <cell r="H79" t="str">
            <v/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 t="str">
            <v/>
          </cell>
          <cell r="H80" t="str">
            <v/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 t="str">
            <v/>
          </cell>
          <cell r="H81" t="str">
            <v/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 t="str">
            <v/>
          </cell>
          <cell r="H82" t="str">
            <v/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 t="str">
            <v/>
          </cell>
          <cell r="H83" t="str">
            <v/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/>
          </cell>
          <cell r="H84" t="str">
            <v/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 t="str">
            <v/>
          </cell>
          <cell r="H85" t="str">
            <v/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 t="str">
            <v/>
          </cell>
          <cell r="H86" t="str">
            <v/>
          </cell>
        </row>
        <row r="87"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 t="str">
            <v/>
          </cell>
          <cell r="H87" t="str">
            <v/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/>
          </cell>
          <cell r="H88" t="str">
            <v/>
          </cell>
        </row>
        <row r="89"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 t="str">
            <v/>
          </cell>
          <cell r="H89" t="str">
            <v/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/>
          </cell>
          <cell r="H90" t="str">
            <v/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/>
          </cell>
          <cell r="H91" t="str">
            <v/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/>
          </cell>
          <cell r="H92" t="str">
            <v/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 t="str">
            <v/>
          </cell>
          <cell r="H93" t="str">
            <v/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/>
          </cell>
          <cell r="H94" t="str">
            <v/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 t="str">
            <v/>
          </cell>
          <cell r="H95" t="str">
            <v/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/>
          </cell>
          <cell r="H96" t="str">
            <v/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 t="str">
            <v/>
          </cell>
          <cell r="H97" t="str">
            <v/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 t="str">
            <v/>
          </cell>
          <cell r="H98" t="str">
            <v/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/>
          </cell>
          <cell r="H99" t="str">
            <v/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 t="str">
            <v/>
          </cell>
          <cell r="H100" t="str">
            <v/>
          </cell>
        </row>
      </sheetData>
      <sheetData sheetId="7"/>
      <sheetData sheetId="8">
        <row r="2">
          <cell r="B2" t="str">
            <v>الصفوف الثلاث الأولى</v>
          </cell>
        </row>
      </sheetData>
      <sheetData sheetId="9">
        <row r="1">
          <cell r="A1" t="str">
            <v>خطأ ، تاريخ البداية أكبر من تاريخ النهاية</v>
          </cell>
        </row>
      </sheetData>
      <sheetData sheetId="10"/>
      <sheetData sheetId="11">
        <row r="1">
          <cell r="A1" t="str">
            <v>أخرى (تحقيق - نشاطات ،......)</v>
          </cell>
        </row>
      </sheetData>
      <sheetData sheetId="12">
        <row r="1">
          <cell r="B1" t="str">
            <v>التخطيط</v>
          </cell>
        </row>
      </sheetData>
      <sheetData sheetId="13"/>
      <sheetData sheetId="14">
        <row r="1">
          <cell r="A1" t="str">
            <v>وزارة التربية والتعليم</v>
          </cell>
        </row>
      </sheetData>
      <sheetData sheetId="15">
        <row r="2">
          <cell r="AG2" t="str">
            <v/>
          </cell>
        </row>
      </sheetData>
      <sheetData sheetId="16">
        <row r="2">
          <cell r="O2" t="str">
            <v/>
          </cell>
        </row>
      </sheetData>
      <sheetData sheetId="17">
        <row r="9">
          <cell r="G9" t="str">
            <v>إجازة سنوية</v>
          </cell>
        </row>
      </sheetData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_need"/>
      <sheetName val="manager_need"/>
      <sheetName val="SMain_menu"/>
      <sheetName val="sch_stuff"/>
      <sheetName val="Teachers_needs"/>
      <sheetName val="Scluster"/>
      <sheetName val="Esupervisor"/>
      <sheetName val="SDir"/>
      <sheetName val="Specialties"/>
      <sheetName val="data"/>
      <sheetName val="TDATE"/>
      <sheetName val="genralneed"/>
      <sheetName val="Needs"/>
      <sheetName val="Headdep"/>
      <sheetName val="weekly_program"/>
      <sheetName val="Teach_needs_spe"/>
      <sheetName val="weekly_program_general"/>
      <sheetName val="Rep_Spe"/>
      <sheetName val="Rep_Gen"/>
      <sheetName val="Con_spe"/>
      <sheetName val="Con_Gen"/>
      <sheetName val="moashrat"/>
    </sheetNames>
    <sheetDataSet>
      <sheetData sheetId="0"/>
      <sheetData sheetId="1">
        <row r="2">
          <cell r="AW2" t="str">
            <v/>
          </cell>
        </row>
      </sheetData>
      <sheetData sheetId="2"/>
      <sheetData sheetId="3">
        <row r="2">
          <cell r="B2" t="str">
            <v>عماد علي مصطفى صبح</v>
          </cell>
        </row>
      </sheetData>
      <sheetData sheetId="4">
        <row r="12">
          <cell r="K12" t="str">
            <v>د.هبه نمر مصطفى الخريشا</v>
          </cell>
        </row>
      </sheetData>
      <sheetData sheetId="5">
        <row r="1">
          <cell r="AV1" t="str">
            <v>ابو عليا الثانوية للبنات</v>
          </cell>
        </row>
      </sheetData>
      <sheetData sheetId="6">
        <row r="4">
          <cell r="B4" t="str">
            <v>احمد إبراهيم احمد بدر</v>
          </cell>
          <cell r="C4">
            <v>81557</v>
          </cell>
          <cell r="D4" t="str">
            <v>الأحياء</v>
          </cell>
          <cell r="E4" t="str">
            <v>مبحث</v>
          </cell>
          <cell r="F4">
            <v>0</v>
          </cell>
          <cell r="G4" t="str">
            <v>CUR</v>
          </cell>
          <cell r="H4" t="str">
            <v>M11_</v>
          </cell>
        </row>
        <row r="5">
          <cell r="B5" t="str">
            <v>د.شريف سالم احمد اليتيم</v>
          </cell>
          <cell r="C5">
            <v>79013</v>
          </cell>
          <cell r="D5" t="str">
            <v>الأحياء</v>
          </cell>
          <cell r="E5" t="str">
            <v>مبحث</v>
          </cell>
          <cell r="F5">
            <v>0</v>
          </cell>
          <cell r="G5" t="str">
            <v>CUR</v>
          </cell>
          <cell r="H5" t="str">
            <v>M11_</v>
          </cell>
        </row>
        <row r="6">
          <cell r="B6" t="str">
            <v>وفاء محمد "محمد سعد الدين" لصوي</v>
          </cell>
          <cell r="C6">
            <v>104449</v>
          </cell>
          <cell r="D6" t="str">
            <v>الأحياء</v>
          </cell>
          <cell r="E6" t="str">
            <v>مبحث</v>
          </cell>
          <cell r="F6">
            <v>0</v>
          </cell>
          <cell r="G6" t="str">
            <v>CUR</v>
          </cell>
          <cell r="H6" t="str">
            <v>M11_</v>
          </cell>
        </row>
        <row r="7">
          <cell r="B7" t="str">
            <v>احمد ماجد مصطفى القواسمة</v>
          </cell>
          <cell r="C7">
            <v>77735</v>
          </cell>
          <cell r="D7" t="str">
            <v>التاريخ</v>
          </cell>
          <cell r="E7" t="str">
            <v>مبحث</v>
          </cell>
          <cell r="F7">
            <v>0</v>
          </cell>
          <cell r="G7" t="str">
            <v>CUR</v>
          </cell>
          <cell r="H7" t="str">
            <v>M7_</v>
          </cell>
        </row>
        <row r="8">
          <cell r="B8" t="str">
            <v>عالية حابس مفلح البريزات</v>
          </cell>
          <cell r="C8">
            <v>108239</v>
          </cell>
          <cell r="D8" t="str">
            <v>التاريخ</v>
          </cell>
          <cell r="E8" t="str">
            <v>مبحث</v>
          </cell>
          <cell r="F8">
            <v>0</v>
          </cell>
          <cell r="G8" t="str">
            <v>CUR</v>
          </cell>
          <cell r="H8" t="str">
            <v>M7_</v>
          </cell>
        </row>
        <row r="9">
          <cell r="B9" t="str">
            <v>أنوار صبح محمد صبابحه</v>
          </cell>
          <cell r="C9">
            <v>139865</v>
          </cell>
          <cell r="D9" t="str">
            <v>التربية الإسلامية</v>
          </cell>
          <cell r="E9" t="str">
            <v>مبحث</v>
          </cell>
          <cell r="F9">
            <v>0</v>
          </cell>
          <cell r="G9" t="str">
            <v>CUR</v>
          </cell>
          <cell r="H9" t="str">
            <v>M23_</v>
          </cell>
        </row>
        <row r="10">
          <cell r="B10" t="str">
            <v>د.ايمن صبحي ناصر خاطر</v>
          </cell>
          <cell r="C10">
            <v>94241</v>
          </cell>
          <cell r="D10" t="str">
            <v>التربية الإسلامية</v>
          </cell>
          <cell r="E10" t="str">
            <v>مبحث</v>
          </cell>
          <cell r="F10">
            <v>0</v>
          </cell>
          <cell r="G10" t="str">
            <v>CUR</v>
          </cell>
          <cell r="H10" t="str">
            <v>M23_</v>
          </cell>
        </row>
        <row r="11">
          <cell r="B11" t="str">
            <v>د.طارق أحمد محمد عمرو</v>
          </cell>
          <cell r="C11">
            <v>115637</v>
          </cell>
          <cell r="D11" t="str">
            <v>التربية الإسلامية</v>
          </cell>
          <cell r="E11" t="str">
            <v>مبحث</v>
          </cell>
          <cell r="F11">
            <v>0</v>
          </cell>
          <cell r="G11" t="str">
            <v>CUR</v>
          </cell>
          <cell r="H11" t="str">
            <v>M23_</v>
          </cell>
        </row>
        <row r="12">
          <cell r="B12" t="str">
            <v>رمزي خالد محمد أبوسمك</v>
          </cell>
          <cell r="C12">
            <v>101858</v>
          </cell>
          <cell r="D12" t="str">
            <v>التربية الإسلامية</v>
          </cell>
          <cell r="E12" t="str">
            <v>مبحث</v>
          </cell>
          <cell r="F12">
            <v>0</v>
          </cell>
          <cell r="G12" t="str">
            <v>CUR</v>
          </cell>
          <cell r="H12" t="str">
            <v>M23_</v>
          </cell>
        </row>
        <row r="13">
          <cell r="B13" t="str">
            <v>فاطمة إبراهيم علي الحديدي</v>
          </cell>
          <cell r="C13">
            <v>101832</v>
          </cell>
          <cell r="D13" t="str">
            <v>التربية الخاصة</v>
          </cell>
          <cell r="E13" t="str">
            <v>مبحث</v>
          </cell>
          <cell r="F13">
            <v>0</v>
          </cell>
          <cell r="G13" t="str">
            <v>CUR</v>
          </cell>
          <cell r="H13" t="str">
            <v>M2_</v>
          </cell>
        </row>
        <row r="14">
          <cell r="B14" t="str">
            <v>سرين محمد عطيه المحاميد</v>
          </cell>
          <cell r="C14">
            <v>119313</v>
          </cell>
          <cell r="D14" t="str">
            <v>التربية الرياضية</v>
          </cell>
          <cell r="E14" t="str">
            <v>مبحث</v>
          </cell>
          <cell r="F14">
            <v>0</v>
          </cell>
          <cell r="G14" t="str">
            <v>CUR</v>
          </cell>
          <cell r="H14" t="str">
            <v>M14_</v>
          </cell>
        </row>
        <row r="15">
          <cell r="B15" t="str">
            <v>محمد عيسى عبدالبخيت الزيود</v>
          </cell>
          <cell r="C15">
            <v>117092</v>
          </cell>
          <cell r="D15" t="str">
            <v>التربية الرياضية</v>
          </cell>
          <cell r="E15" t="str">
            <v>مبحث</v>
          </cell>
          <cell r="F15">
            <v>0</v>
          </cell>
          <cell r="G15" t="str">
            <v>CUR</v>
          </cell>
          <cell r="H15" t="str">
            <v>M14_</v>
          </cell>
        </row>
        <row r="16">
          <cell r="B16" t="str">
            <v>محمد نعيم عبدالجواد قباجه</v>
          </cell>
          <cell r="C16">
            <v>98447</v>
          </cell>
          <cell r="D16" t="str">
            <v>التربية المهنية</v>
          </cell>
          <cell r="E16" t="str">
            <v>مبحث</v>
          </cell>
          <cell r="F16">
            <v>0</v>
          </cell>
          <cell r="G16" t="str">
            <v>CUR</v>
          </cell>
          <cell r="H16" t="str">
            <v>M15_</v>
          </cell>
        </row>
        <row r="17">
          <cell r="B17" t="str">
            <v>آمال عودة عطية الليمون</v>
          </cell>
          <cell r="C17">
            <v>94702</v>
          </cell>
          <cell r="D17" t="str">
            <v>الجغرافيا</v>
          </cell>
          <cell r="E17" t="str">
            <v>مبحث</v>
          </cell>
          <cell r="F17">
            <v>0</v>
          </cell>
          <cell r="G17" t="str">
            <v>CUR</v>
          </cell>
          <cell r="H17" t="str">
            <v>M8_</v>
          </cell>
        </row>
        <row r="18">
          <cell r="B18" t="str">
            <v>خلود جاسر أحمد الصالحي</v>
          </cell>
          <cell r="C18">
            <v>112820</v>
          </cell>
          <cell r="D18" t="str">
            <v>الجغرافيا</v>
          </cell>
          <cell r="E18" t="str">
            <v>مبحث</v>
          </cell>
          <cell r="F18">
            <v>0</v>
          </cell>
          <cell r="G18" t="str">
            <v>CUR</v>
          </cell>
          <cell r="H18" t="str">
            <v>M8_</v>
          </cell>
        </row>
        <row r="19">
          <cell r="B19" t="str">
            <v>د.محمد عبدالرحمن سليمان الخوالدة</v>
          </cell>
          <cell r="C19">
            <v>114258</v>
          </cell>
          <cell r="D19" t="str">
            <v>الجغرافيا</v>
          </cell>
          <cell r="E19" t="str">
            <v>مبحث</v>
          </cell>
          <cell r="F19">
            <v>0</v>
          </cell>
          <cell r="G19" t="str">
            <v>CUR</v>
          </cell>
          <cell r="H19" t="str">
            <v>M8_</v>
          </cell>
        </row>
        <row r="20">
          <cell r="B20" t="str">
            <v>د.هبه نمر مصطفى الخريشا</v>
          </cell>
          <cell r="C20">
            <v>108774</v>
          </cell>
          <cell r="D20" t="str">
            <v>الحاسوب</v>
          </cell>
          <cell r="E20" t="str">
            <v>مبحث</v>
          </cell>
          <cell r="F20">
            <v>0</v>
          </cell>
          <cell r="G20" t="str">
            <v>CUR</v>
          </cell>
          <cell r="H20" t="str">
            <v>M17_</v>
          </cell>
        </row>
        <row r="21">
          <cell r="B21" t="str">
            <v>علاء أحمد مصطفى أبوشريخ</v>
          </cell>
          <cell r="C21">
            <v>101720</v>
          </cell>
          <cell r="D21" t="str">
            <v>الحاسوب</v>
          </cell>
          <cell r="E21" t="str">
            <v>عام</v>
          </cell>
          <cell r="F21" t="str">
            <v>طارق</v>
          </cell>
          <cell r="G21" t="str">
            <v>GEN</v>
          </cell>
          <cell r="H21" t="str">
            <v>M17_</v>
          </cell>
        </row>
        <row r="22">
          <cell r="B22" t="str">
            <v>هبه عبدالكريم عبدالرحمن برهوش</v>
          </cell>
          <cell r="C22">
            <v>106464</v>
          </cell>
          <cell r="D22" t="str">
            <v>الحاسوب</v>
          </cell>
          <cell r="E22" t="str">
            <v>مبحث</v>
          </cell>
          <cell r="F22">
            <v>0</v>
          </cell>
          <cell r="G22" t="str">
            <v>CUR</v>
          </cell>
          <cell r="H22" t="str">
            <v>M17_</v>
          </cell>
        </row>
        <row r="23">
          <cell r="B23" t="str">
            <v>ايمن عوني محمود ابوشميس</v>
          </cell>
          <cell r="C23">
            <v>73431</v>
          </cell>
          <cell r="D23" t="str">
            <v>الرياضيات</v>
          </cell>
          <cell r="E23" t="str">
            <v>مبحث</v>
          </cell>
          <cell r="F23">
            <v>0</v>
          </cell>
          <cell r="G23" t="str">
            <v>CUR</v>
          </cell>
          <cell r="H23" t="str">
            <v>M6_</v>
          </cell>
        </row>
        <row r="24">
          <cell r="B24" t="str">
            <v>عماد محمد كامل العارضه</v>
          </cell>
          <cell r="C24">
            <v>95877</v>
          </cell>
          <cell r="D24" t="str">
            <v>الرياضيات</v>
          </cell>
          <cell r="E24" t="str">
            <v>مبحث</v>
          </cell>
          <cell r="F24">
            <v>0</v>
          </cell>
          <cell r="G24" t="str">
            <v>CUR</v>
          </cell>
          <cell r="H24" t="str">
            <v>M6_</v>
          </cell>
        </row>
        <row r="25">
          <cell r="B25" t="str">
            <v>مهند ابراهيم محمد العسود</v>
          </cell>
          <cell r="C25">
            <v>99200</v>
          </cell>
          <cell r="D25" t="str">
            <v>الرياضيات</v>
          </cell>
          <cell r="E25" t="str">
            <v>مبحث</v>
          </cell>
          <cell r="F25">
            <v>0</v>
          </cell>
          <cell r="G25" t="str">
            <v>CUR</v>
          </cell>
          <cell r="H25" t="str">
            <v>M6_</v>
          </cell>
        </row>
        <row r="26">
          <cell r="B26" t="str">
            <v>نور محمد ابراهيم حسان</v>
          </cell>
          <cell r="C26">
            <v>77005</v>
          </cell>
          <cell r="D26" t="str">
            <v>الرياضيات</v>
          </cell>
          <cell r="E26" t="str">
            <v>مبحث</v>
          </cell>
          <cell r="F26">
            <v>0</v>
          </cell>
          <cell r="G26" t="str">
            <v>CUR</v>
          </cell>
          <cell r="H26" t="str">
            <v>M6_</v>
          </cell>
        </row>
        <row r="27">
          <cell r="B27" t="str">
            <v>د.سهام سليم راتب إبراهيم</v>
          </cell>
          <cell r="C27">
            <v>93557</v>
          </cell>
          <cell r="D27" t="str">
            <v>الصفوف الثلاث الأولى</v>
          </cell>
          <cell r="E27" t="str">
            <v>مبحث</v>
          </cell>
          <cell r="F27">
            <v>0</v>
          </cell>
          <cell r="G27" t="str">
            <v>CUR</v>
          </cell>
          <cell r="H27" t="str">
            <v>M1_</v>
          </cell>
        </row>
        <row r="28">
          <cell r="B28" t="str">
            <v>سميا محمد عقيل حماشا</v>
          </cell>
          <cell r="C28">
            <v>118351</v>
          </cell>
          <cell r="D28" t="str">
            <v>الصفوف الثلاث الأولى</v>
          </cell>
          <cell r="E28" t="str">
            <v>مبحث</v>
          </cell>
          <cell r="F28">
            <v>0</v>
          </cell>
          <cell r="G28" t="str">
            <v>CUR</v>
          </cell>
          <cell r="H28" t="str">
            <v>M1_</v>
          </cell>
        </row>
        <row r="29">
          <cell r="B29" t="str">
            <v>عمر محمود عبدربه أبوسيف</v>
          </cell>
          <cell r="C29">
            <v>80227</v>
          </cell>
          <cell r="D29" t="str">
            <v>الصفوف الثلاث الأولى</v>
          </cell>
          <cell r="E29" t="str">
            <v>مبحث</v>
          </cell>
          <cell r="F29">
            <v>0</v>
          </cell>
          <cell r="G29" t="str">
            <v>CUR</v>
          </cell>
          <cell r="H29" t="str">
            <v>M1_</v>
          </cell>
        </row>
        <row r="30">
          <cell r="B30" t="str">
            <v>فاتن سليم عبدالرحيم عيد</v>
          </cell>
          <cell r="C30">
            <v>104512</v>
          </cell>
          <cell r="D30" t="str">
            <v>الصفوف الثلاث الأولى</v>
          </cell>
          <cell r="E30" t="str">
            <v>عام</v>
          </cell>
          <cell r="F30" t="str">
            <v>الهاشمي الشمالي</v>
          </cell>
          <cell r="G30" t="str">
            <v>GEN</v>
          </cell>
          <cell r="H30" t="str">
            <v>M1_</v>
          </cell>
        </row>
        <row r="31">
          <cell r="B31" t="str">
            <v>نبيلة حسين خليل دبوس</v>
          </cell>
          <cell r="C31">
            <v>138015</v>
          </cell>
          <cell r="D31" t="str">
            <v>الصفوف الثلاث الأولى</v>
          </cell>
          <cell r="E31" t="str">
            <v>مبحث</v>
          </cell>
          <cell r="F31">
            <v>0</v>
          </cell>
          <cell r="G31" t="str">
            <v>CUR</v>
          </cell>
          <cell r="H31" t="str">
            <v>M1_</v>
          </cell>
        </row>
        <row r="32">
          <cell r="B32" t="str">
            <v>د.يحيى محمد يحيى العسيلي</v>
          </cell>
          <cell r="C32">
            <v>77549</v>
          </cell>
          <cell r="D32" t="str">
            <v>الفيزياء</v>
          </cell>
          <cell r="E32" t="str">
            <v>مبحث</v>
          </cell>
          <cell r="F32">
            <v>0</v>
          </cell>
          <cell r="G32" t="str">
            <v>CUR</v>
          </cell>
          <cell r="H32" t="str">
            <v>M10_</v>
          </cell>
        </row>
        <row r="33">
          <cell r="B33" t="str">
            <v>سائد محمود عبدالحميد طه</v>
          </cell>
          <cell r="C33">
            <v>125843</v>
          </cell>
          <cell r="D33" t="str">
            <v>الفيزياء</v>
          </cell>
          <cell r="E33" t="str">
            <v>مبحث</v>
          </cell>
          <cell r="F33">
            <v>0</v>
          </cell>
          <cell r="G33" t="str">
            <v>CUR</v>
          </cell>
          <cell r="H33" t="str">
            <v>M10_</v>
          </cell>
        </row>
        <row r="34">
          <cell r="B34" t="str">
            <v>علاء محمد صالح أبوطربوش</v>
          </cell>
          <cell r="C34">
            <v>100525</v>
          </cell>
          <cell r="D34" t="str">
            <v>الفيزياء</v>
          </cell>
          <cell r="E34" t="str">
            <v>مبحث</v>
          </cell>
          <cell r="F34">
            <v>0</v>
          </cell>
          <cell r="G34" t="str">
            <v>CUR</v>
          </cell>
          <cell r="H34" t="str">
            <v>M10_</v>
          </cell>
        </row>
        <row r="35">
          <cell r="B35" t="str">
            <v>د.خالد كايد خليل الرفوع</v>
          </cell>
          <cell r="C35">
            <v>73189</v>
          </cell>
          <cell r="D35" t="str">
            <v>الكيمياء</v>
          </cell>
          <cell r="E35" t="str">
            <v>مبحث</v>
          </cell>
          <cell r="F35">
            <v>0</v>
          </cell>
          <cell r="G35" t="str">
            <v>CUR</v>
          </cell>
          <cell r="H35" t="str">
            <v>M9_</v>
          </cell>
        </row>
        <row r="36">
          <cell r="B36" t="str">
            <v>سمير سالم عبدالرحيم عبد</v>
          </cell>
          <cell r="C36">
            <v>85092</v>
          </cell>
          <cell r="D36" t="str">
            <v>الكيمياء</v>
          </cell>
          <cell r="E36" t="str">
            <v>مبحث</v>
          </cell>
          <cell r="F36">
            <v>0</v>
          </cell>
          <cell r="G36" t="str">
            <v>CUR</v>
          </cell>
          <cell r="H36" t="str">
            <v>M9_</v>
          </cell>
        </row>
        <row r="37">
          <cell r="B37" t="str">
            <v>عبدالله نايف علي دواغره</v>
          </cell>
          <cell r="C37">
            <v>136657</v>
          </cell>
          <cell r="D37" t="str">
            <v>الكيمياء</v>
          </cell>
          <cell r="E37" t="str">
            <v>مبحث</v>
          </cell>
          <cell r="F37">
            <v>0</v>
          </cell>
          <cell r="G37" t="str">
            <v>CUR</v>
          </cell>
          <cell r="H37" t="str">
            <v>M9_</v>
          </cell>
        </row>
        <row r="38">
          <cell r="B38" t="str">
            <v>ابى طلال حاتم ابوحمدة</v>
          </cell>
          <cell r="C38">
            <v>91382</v>
          </cell>
          <cell r="D38" t="str">
            <v>اللغة الإنجليزية</v>
          </cell>
          <cell r="E38" t="str">
            <v>مبحث</v>
          </cell>
          <cell r="F38">
            <v>0</v>
          </cell>
          <cell r="G38" t="str">
            <v>CUR</v>
          </cell>
          <cell r="H38" t="str">
            <v>M5_</v>
          </cell>
        </row>
        <row r="39">
          <cell r="B39" t="str">
            <v>إسراء عصام يوسف الحناقطة</v>
          </cell>
          <cell r="C39">
            <v>133778</v>
          </cell>
          <cell r="D39" t="str">
            <v>اللغة الإنجليزية</v>
          </cell>
          <cell r="E39" t="str">
            <v>مبحث</v>
          </cell>
          <cell r="F39">
            <v>0</v>
          </cell>
          <cell r="G39" t="str">
            <v>CUR</v>
          </cell>
          <cell r="H39" t="str">
            <v>M5_</v>
          </cell>
        </row>
        <row r="40">
          <cell r="B40" t="str">
            <v>باسم أحمد اسماعيل سليمان</v>
          </cell>
          <cell r="C40">
            <v>82865</v>
          </cell>
          <cell r="D40" t="str">
            <v>اللغة الإنجليزية</v>
          </cell>
          <cell r="E40" t="str">
            <v>مبحث</v>
          </cell>
          <cell r="F40">
            <v>0</v>
          </cell>
          <cell r="G40" t="str">
            <v>CUR</v>
          </cell>
          <cell r="H40" t="str">
            <v>M5_</v>
          </cell>
        </row>
        <row r="41">
          <cell r="B41" t="str">
            <v>د.بلال خلف علي الزبون</v>
          </cell>
          <cell r="C41">
            <v>118956</v>
          </cell>
          <cell r="D41" t="str">
            <v>اللغة الإنجليزية</v>
          </cell>
          <cell r="E41" t="str">
            <v>عام</v>
          </cell>
          <cell r="F41" t="str">
            <v xml:space="preserve"> أبو عليا</v>
          </cell>
          <cell r="G41" t="str">
            <v>GEN</v>
          </cell>
          <cell r="H41" t="str">
            <v>M5_</v>
          </cell>
        </row>
        <row r="42">
          <cell r="B42" t="str">
            <v>د.محمد سليم محمود سليمان</v>
          </cell>
          <cell r="C42">
            <v>115307</v>
          </cell>
          <cell r="D42" t="str">
            <v>اللغة الإنجليزية</v>
          </cell>
          <cell r="E42" t="str">
            <v>عام</v>
          </cell>
          <cell r="F42" t="str">
            <v xml:space="preserve">النزهة والقصور </v>
          </cell>
          <cell r="G42" t="str">
            <v>GEN</v>
          </cell>
          <cell r="H42" t="str">
            <v>M5_</v>
          </cell>
        </row>
        <row r="43">
          <cell r="B43" t="str">
            <v>وفاء عبدالحميد عبدالله الظاهر</v>
          </cell>
          <cell r="C43">
            <v>109973</v>
          </cell>
          <cell r="D43" t="str">
            <v>اللغة الإنجليزية</v>
          </cell>
          <cell r="E43" t="str">
            <v>مبحث</v>
          </cell>
          <cell r="F43">
            <v>0</v>
          </cell>
          <cell r="G43" t="str">
            <v>CUR</v>
          </cell>
          <cell r="H43" t="str">
            <v>M5_</v>
          </cell>
        </row>
        <row r="44">
          <cell r="B44" t="str">
            <v>خالد هدي السبتي مصطفى</v>
          </cell>
          <cell r="C44">
            <v>105440</v>
          </cell>
          <cell r="D44" t="str">
            <v>اللغة العربية</v>
          </cell>
          <cell r="E44" t="str">
            <v>مبحث</v>
          </cell>
          <cell r="F44">
            <v>0</v>
          </cell>
          <cell r="G44" t="str">
            <v>CUR</v>
          </cell>
          <cell r="H44" t="str">
            <v>M4_</v>
          </cell>
        </row>
        <row r="45">
          <cell r="B45" t="str">
            <v>د.احمد عبدالعزيز احمد السلامات</v>
          </cell>
          <cell r="C45">
            <v>99216</v>
          </cell>
          <cell r="D45" t="str">
            <v>اللغة العربية</v>
          </cell>
          <cell r="E45" t="str">
            <v>مبحث</v>
          </cell>
          <cell r="F45">
            <v>0</v>
          </cell>
          <cell r="G45" t="str">
            <v>CUR</v>
          </cell>
          <cell r="H45" t="str">
            <v>M4_</v>
          </cell>
        </row>
        <row r="46">
          <cell r="B46" t="str">
            <v>د.عامر قاسم محمد الدروع</v>
          </cell>
          <cell r="C46">
            <v>164714</v>
          </cell>
          <cell r="D46" t="str">
            <v>اللغة العربية</v>
          </cell>
          <cell r="E46" t="str">
            <v>مبحث</v>
          </cell>
          <cell r="F46">
            <v>0</v>
          </cell>
          <cell r="G46" t="str">
            <v>CUR</v>
          </cell>
          <cell r="H46" t="str">
            <v>M4_</v>
          </cell>
        </row>
        <row r="47">
          <cell r="B47" t="str">
            <v>عبدالسلام عبدالمجيد عبدالسلام المحتسب</v>
          </cell>
          <cell r="C47">
            <v>81267</v>
          </cell>
          <cell r="D47" t="str">
            <v>اللغة العربية</v>
          </cell>
          <cell r="E47" t="str">
            <v>مبحث</v>
          </cell>
          <cell r="F47">
            <v>0</v>
          </cell>
          <cell r="G47" t="str">
            <v>CUR</v>
          </cell>
          <cell r="H47" t="str">
            <v>M4_</v>
          </cell>
        </row>
        <row r="48">
          <cell r="B48" t="str">
            <v>فاطمة زكي محمود شلطف</v>
          </cell>
          <cell r="C48">
            <v>124205</v>
          </cell>
          <cell r="D48" t="str">
            <v>اللغة العربية</v>
          </cell>
          <cell r="E48" t="str">
            <v>عام</v>
          </cell>
          <cell r="F48" t="str">
            <v>الضاحية والهاشمي الجنوبي</v>
          </cell>
          <cell r="G48" t="str">
            <v>GEN</v>
          </cell>
          <cell r="H48" t="str">
            <v>M4_</v>
          </cell>
        </row>
        <row r="49">
          <cell r="B49" t="str">
            <v>بكر صالح ابراهيم عليان</v>
          </cell>
          <cell r="C49">
            <v>89369</v>
          </cell>
          <cell r="D49" t="str">
            <v>صناعي</v>
          </cell>
          <cell r="E49" t="str">
            <v>مبحث</v>
          </cell>
          <cell r="F49">
            <v>0</v>
          </cell>
          <cell r="G49" t="str">
            <v>CUR</v>
          </cell>
          <cell r="H49" t="str">
            <v>M19_</v>
          </cell>
        </row>
        <row r="50">
          <cell r="B50" t="str">
            <v>صالح يوسف صالح حسينات</v>
          </cell>
          <cell r="C50">
            <v>97128</v>
          </cell>
          <cell r="D50" t="str">
            <v>علوم الأرض</v>
          </cell>
          <cell r="E50" t="str">
            <v>مبحث</v>
          </cell>
          <cell r="F50">
            <v>0</v>
          </cell>
          <cell r="G50" t="str">
            <v>CUR</v>
          </cell>
          <cell r="H50" t="str">
            <v>M12_</v>
          </cell>
        </row>
        <row r="51">
          <cell r="B51" t="str">
            <v>باسل محمود يونس غضية</v>
          </cell>
          <cell r="C51">
            <v>105008</v>
          </cell>
          <cell r="D51" t="str">
            <v>هندسة كهربائية</v>
          </cell>
          <cell r="E51" t="str">
            <v>عام</v>
          </cell>
          <cell r="F51" t="str">
            <v>ماركا الشمالية / 1</v>
          </cell>
          <cell r="G51" t="str">
            <v>GEN</v>
          </cell>
          <cell r="H51" t="str">
            <v>M27_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str">
            <v/>
          </cell>
          <cell r="H52" t="str">
            <v/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/>
          </cell>
          <cell r="H53" t="str">
            <v/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/>
          </cell>
          <cell r="H54" t="str">
            <v/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 t="str">
            <v/>
          </cell>
          <cell r="H55" t="str">
            <v/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str">
            <v/>
          </cell>
          <cell r="H56" t="str">
            <v/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/>
          </cell>
          <cell r="H57" t="str">
            <v/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str">
            <v/>
          </cell>
          <cell r="H58" t="str">
            <v/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/>
          </cell>
          <cell r="H59" t="str">
            <v/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str">
            <v/>
          </cell>
          <cell r="H60" t="str">
            <v/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 t="str">
            <v/>
          </cell>
          <cell r="H61" t="str">
            <v/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/>
          </cell>
          <cell r="H62" t="str">
            <v/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 t="str">
            <v/>
          </cell>
          <cell r="H63" t="str">
            <v/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 t="str">
            <v/>
          </cell>
          <cell r="H64" t="str">
            <v/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/>
          </cell>
          <cell r="H65" t="str">
            <v/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 t="str">
            <v/>
          </cell>
          <cell r="H66" t="str">
            <v/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 t="str">
            <v/>
          </cell>
          <cell r="H67" t="str">
            <v/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 t="str">
            <v/>
          </cell>
          <cell r="H68" t="str">
            <v/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 t="str">
            <v/>
          </cell>
          <cell r="H69" t="str">
            <v/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/>
          </cell>
          <cell r="H70" t="str">
            <v/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/>
          </cell>
          <cell r="H71" t="str">
            <v/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 t="str">
            <v/>
          </cell>
          <cell r="H72" t="str">
            <v/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/>
          </cell>
          <cell r="H73" t="str">
            <v/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 t="str">
            <v/>
          </cell>
          <cell r="H74" t="str">
            <v/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 t="str">
            <v/>
          </cell>
          <cell r="H75" t="str">
            <v/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 t="str">
            <v/>
          </cell>
          <cell r="H76" t="str">
            <v/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 t="str">
            <v/>
          </cell>
          <cell r="H77" t="str">
            <v/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 t="str">
            <v/>
          </cell>
          <cell r="H78" t="str">
            <v/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 t="str">
            <v/>
          </cell>
          <cell r="H79" t="str">
            <v/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 t="str">
            <v/>
          </cell>
          <cell r="H80" t="str">
            <v/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 t="str">
            <v/>
          </cell>
          <cell r="H81" t="str">
            <v/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 t="str">
            <v/>
          </cell>
          <cell r="H82" t="str">
            <v/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 t="str">
            <v/>
          </cell>
          <cell r="H83" t="str">
            <v/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/>
          </cell>
          <cell r="H84" t="str">
            <v/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 t="str">
            <v/>
          </cell>
          <cell r="H85" t="str">
            <v/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 t="str">
            <v/>
          </cell>
          <cell r="H86" t="str">
            <v/>
          </cell>
        </row>
        <row r="87"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 t="str">
            <v/>
          </cell>
          <cell r="H87" t="str">
            <v/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/>
          </cell>
          <cell r="H88" t="str">
            <v/>
          </cell>
        </row>
        <row r="89"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 t="str">
            <v/>
          </cell>
          <cell r="H89" t="str">
            <v/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/>
          </cell>
          <cell r="H90" t="str">
            <v/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/>
          </cell>
          <cell r="H91" t="str">
            <v/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/>
          </cell>
          <cell r="H92" t="str">
            <v/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 t="str">
            <v/>
          </cell>
          <cell r="H93" t="str">
            <v/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/>
          </cell>
          <cell r="H94" t="str">
            <v/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 t="str">
            <v/>
          </cell>
          <cell r="H95" t="str">
            <v/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/>
          </cell>
          <cell r="H96" t="str">
            <v/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 t="str">
            <v/>
          </cell>
          <cell r="H97" t="str">
            <v/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 t="str">
            <v/>
          </cell>
          <cell r="H98" t="str">
            <v/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/>
          </cell>
          <cell r="H99" t="str">
            <v/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 t="str">
            <v/>
          </cell>
          <cell r="H100" t="str">
            <v/>
          </cell>
        </row>
      </sheetData>
      <sheetData sheetId="7"/>
      <sheetData sheetId="8">
        <row r="2">
          <cell r="B2" t="str">
            <v>الصفوف الثلاث الأولى</v>
          </cell>
        </row>
      </sheetData>
      <sheetData sheetId="9">
        <row r="1">
          <cell r="A1" t="str">
            <v>خطأ ، تاريخ البداية أكبر من تاريخ النهاية</v>
          </cell>
        </row>
      </sheetData>
      <sheetData sheetId="10"/>
      <sheetData sheetId="11">
        <row r="1">
          <cell r="A1" t="str">
            <v>أخرى (تحقيق - نشاطات ،......)</v>
          </cell>
        </row>
      </sheetData>
      <sheetData sheetId="12">
        <row r="1">
          <cell r="B1" t="str">
            <v>التخطيط</v>
          </cell>
        </row>
      </sheetData>
      <sheetData sheetId="13"/>
      <sheetData sheetId="14">
        <row r="1">
          <cell r="A1" t="str">
            <v>وزارة التربية والتعليم</v>
          </cell>
        </row>
      </sheetData>
      <sheetData sheetId="15">
        <row r="2">
          <cell r="AG2" t="str">
            <v/>
          </cell>
        </row>
      </sheetData>
      <sheetData sheetId="16">
        <row r="2">
          <cell r="O2" t="str">
            <v/>
          </cell>
        </row>
      </sheetData>
      <sheetData sheetId="17">
        <row r="9">
          <cell r="G9" t="str">
            <v>إجازة سنوية</v>
          </cell>
        </row>
      </sheetData>
      <sheetData sheetId="18"/>
      <sheetData sheetId="19"/>
      <sheetData sheetId="20"/>
      <sheetData sheetId="21"/>
    </sheetDataSet>
  </externalBook>
</externalLink>
</file>

<file path=xl/tables/table1.xml><?xml version="1.0" encoding="utf-8"?>
<table xmlns="http://schemas.openxmlformats.org/spreadsheetml/2006/main" id="1" name="الجدول1" displayName="الجدول1" ref="H1:H9" totalsRowShown="0">
  <autoFilter ref="H1:H9"/>
  <tableColumns count="1">
    <tableColumn id="1" name="أيام.العطل.الرسمية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4">
    <tabColor rgb="FFFFFF00"/>
    <pageSetUpPr fitToPage="1"/>
  </sheetPr>
  <dimension ref="A1:S25"/>
  <sheetViews>
    <sheetView showGridLines="0" rightToLeft="1" tabSelected="1" view="pageBreakPreview" zoomScale="60" zoomScaleNormal="60" workbookViewId="0">
      <selection activeCell="H6" sqref="H6:L6"/>
    </sheetView>
  </sheetViews>
  <sheetFormatPr defaultColWidth="0" defaultRowHeight="18" zeroHeight="1" x14ac:dyDescent="0.25"/>
  <cols>
    <col min="1" max="1" width="9.125" style="155" customWidth="1"/>
    <col min="2" max="7" width="9.125" style="156" customWidth="1"/>
    <col min="8" max="8" width="5.75" style="156" customWidth="1"/>
    <col min="9" max="14" width="9.125" style="156" customWidth="1"/>
    <col min="15" max="15" width="9.125" style="157" customWidth="1"/>
    <col min="16" max="19" width="9.125" style="40" customWidth="1"/>
    <col min="20" max="16384" width="9.125" style="40" hidden="1"/>
  </cols>
  <sheetData>
    <row r="1" spans="1:15" s="148" customFormat="1" ht="29.25" customHeight="1" x14ac:dyDescent="0.2">
      <c r="A1" s="423" t="s">
        <v>288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5"/>
    </row>
    <row r="2" spans="1:15" s="148" customFormat="1" ht="29.25" customHeight="1" x14ac:dyDescent="0.2">
      <c r="A2" s="426" t="s">
        <v>346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8"/>
    </row>
    <row r="3" spans="1:15" s="148" customFormat="1" ht="29.25" customHeight="1" x14ac:dyDescent="0.2">
      <c r="A3" s="426" t="s">
        <v>347</v>
      </c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8"/>
    </row>
    <row r="4" spans="1:15" s="148" customFormat="1" ht="29.25" customHeight="1" x14ac:dyDescent="0.2">
      <c r="A4" s="426" t="s">
        <v>395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8"/>
    </row>
    <row r="5" spans="1:15" s="148" customFormat="1" ht="29.25" customHeight="1" thickBot="1" x14ac:dyDescent="0.25">
      <c r="A5" s="426" t="s">
        <v>433</v>
      </c>
      <c r="B5" s="427"/>
      <c r="C5" s="427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  <c r="O5" s="428"/>
    </row>
    <row r="6" spans="1:15" s="148" customFormat="1" ht="29.25" customHeight="1" thickBot="1" x14ac:dyDescent="0.25">
      <c r="A6" s="187"/>
      <c r="B6" s="158"/>
      <c r="C6" s="158"/>
      <c r="D6" s="429" t="s">
        <v>343</v>
      </c>
      <c r="E6" s="429"/>
      <c r="F6" s="429"/>
      <c r="G6" s="430"/>
      <c r="H6" s="420"/>
      <c r="I6" s="421"/>
      <c r="J6" s="421"/>
      <c r="K6" s="421"/>
      <c r="L6" s="422"/>
      <c r="M6" s="151"/>
      <c r="N6" s="151"/>
      <c r="O6" s="152"/>
    </row>
    <row r="7" spans="1:15" s="148" customFormat="1" ht="29.25" customHeight="1" thickBot="1" x14ac:dyDescent="0.25">
      <c r="A7" s="413"/>
      <c r="B7" s="414"/>
      <c r="C7" s="414"/>
      <c r="D7" s="414"/>
      <c r="E7" s="414"/>
      <c r="F7" s="150"/>
      <c r="G7" s="150"/>
      <c r="H7" s="151"/>
      <c r="I7" s="151"/>
      <c r="J7" s="151"/>
      <c r="K7" s="151"/>
      <c r="L7" s="151"/>
      <c r="M7" s="151"/>
      <c r="N7" s="151"/>
      <c r="O7" s="152"/>
    </row>
    <row r="8" spans="1:15" s="149" customFormat="1" ht="29.25" customHeight="1" thickBot="1" x14ac:dyDescent="0.4">
      <c r="A8" s="413" t="s">
        <v>360</v>
      </c>
      <c r="B8" s="414"/>
      <c r="C8" s="414"/>
      <c r="D8" s="414"/>
      <c r="E8" s="414"/>
      <c r="F8" s="415"/>
      <c r="G8" s="416"/>
      <c r="H8" s="184" t="str">
        <f>"/"</f>
        <v>/</v>
      </c>
      <c r="I8" s="417" t="str">
        <f>IF(ISBLANK(F8),"",F8+1)</f>
        <v/>
      </c>
      <c r="J8" s="418"/>
      <c r="K8" s="153"/>
      <c r="L8" s="153"/>
      <c r="M8" s="153"/>
      <c r="N8" s="153"/>
      <c r="O8" s="154"/>
    </row>
    <row r="9" spans="1:15" x14ac:dyDescent="0.25"/>
    <row r="10" spans="1:15" x14ac:dyDescent="0.25"/>
    <row r="11" spans="1:15" x14ac:dyDescent="0.25"/>
    <row r="12" spans="1:15" x14ac:dyDescent="0.25"/>
    <row r="13" spans="1:15" x14ac:dyDescent="0.25"/>
    <row r="14" spans="1:15" x14ac:dyDescent="0.25"/>
    <row r="15" spans="1:15" x14ac:dyDescent="0.25"/>
    <row r="16" spans="1:15" x14ac:dyDescent="0.25"/>
    <row r="17" spans="1:15" x14ac:dyDescent="0.25"/>
    <row r="18" spans="1:15" x14ac:dyDescent="0.25"/>
    <row r="19" spans="1:15" x14ac:dyDescent="0.25"/>
    <row r="20" spans="1:15" x14ac:dyDescent="0.25"/>
    <row r="21" spans="1:15" x14ac:dyDescent="0.25"/>
    <row r="22" spans="1:15" x14ac:dyDescent="0.25"/>
    <row r="23" spans="1:15" ht="18" customHeight="1" x14ac:dyDescent="0.25">
      <c r="E23" s="419" t="s">
        <v>608</v>
      </c>
      <c r="F23" s="419"/>
      <c r="G23" s="419"/>
      <c r="H23" s="419"/>
      <c r="I23" s="419"/>
      <c r="J23" s="419"/>
    </row>
    <row r="24" spans="1:15" ht="18" customHeight="1" x14ac:dyDescent="0.25">
      <c r="E24" s="186"/>
      <c r="F24" s="186"/>
      <c r="G24" s="186"/>
      <c r="H24" s="186"/>
      <c r="I24" s="186"/>
      <c r="J24" s="186"/>
    </row>
    <row r="25" spans="1:15" ht="18" customHeight="1" thickBot="1" x14ac:dyDescent="0.3">
      <c r="A25" s="188"/>
      <c r="B25" s="189"/>
      <c r="C25" s="189"/>
      <c r="D25" s="189"/>
      <c r="E25" s="190"/>
      <c r="F25" s="190"/>
      <c r="G25" s="190"/>
      <c r="H25" s="190"/>
      <c r="I25" s="190"/>
      <c r="J25" s="190"/>
      <c r="K25" s="189"/>
      <c r="L25" s="189"/>
      <c r="M25" s="189"/>
      <c r="N25" s="189"/>
      <c r="O25" s="191"/>
    </row>
  </sheetData>
  <sheetProtection algorithmName="SHA-512" hashValue="mxDUD6zK8ovRx9oLw6da3hkkG6kpQ3kAcZLvOMJF3NAvA86HNiXcl026xQG538t+Izci8Qieu1g9h3sQkHrREg==" saltValue="BAjwhXcdGYX/eYe8RptXkg==" spinCount="100000" sheet="1" objects="1" scenarios="1" selectLockedCells="1"/>
  <mergeCells count="12">
    <mergeCell ref="H6:L6"/>
    <mergeCell ref="A1:O1"/>
    <mergeCell ref="A2:O2"/>
    <mergeCell ref="A3:O3"/>
    <mergeCell ref="A4:O4"/>
    <mergeCell ref="A5:O5"/>
    <mergeCell ref="D6:G6"/>
    <mergeCell ref="A7:E7"/>
    <mergeCell ref="A8:E8"/>
    <mergeCell ref="F8:G8"/>
    <mergeCell ref="I8:J8"/>
    <mergeCell ref="E23:J23"/>
  </mergeCells>
  <dataValidations count="1">
    <dataValidation type="list" allowBlank="1" showInputMessage="1" showErrorMessage="1" sqref="H6:L6">
      <formula1>اسماء.المديريات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date!$A$1:$A$12</xm:f>
          </x14:formula1>
          <xm:sqref>F8:G8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1"/>
  <dimension ref="A1:AX43"/>
  <sheetViews>
    <sheetView rightToLeft="1" topLeftCell="L1" workbookViewId="0">
      <selection activeCell="M2" sqref="M2:M10"/>
    </sheetView>
  </sheetViews>
  <sheetFormatPr defaultRowHeight="14.25" x14ac:dyDescent="0.2"/>
  <cols>
    <col min="1" max="1" width="23.375" customWidth="1"/>
    <col min="2" max="2" width="18.625" customWidth="1"/>
    <col min="3" max="3" width="16.25" bestFit="1" customWidth="1"/>
    <col min="4" max="4" width="13.625" bestFit="1" customWidth="1"/>
    <col min="5" max="5" width="12.75" bestFit="1" customWidth="1"/>
    <col min="6" max="6" width="15.75" bestFit="1" customWidth="1"/>
    <col min="7" max="7" width="10.25" bestFit="1" customWidth="1"/>
    <col min="8" max="10" width="10.75" customWidth="1"/>
    <col min="11" max="11" width="20.125" customWidth="1"/>
    <col min="12" max="12" width="7.75" customWidth="1"/>
    <col min="13" max="13" width="50.375" bestFit="1" customWidth="1"/>
    <col min="14" max="14" width="8.375" customWidth="1"/>
    <col min="15" max="15" width="11" bestFit="1" customWidth="1"/>
    <col min="16" max="16" width="12.625" bestFit="1" customWidth="1"/>
    <col min="17" max="17" width="87" bestFit="1" customWidth="1"/>
    <col min="18" max="18" width="66.375" bestFit="1" customWidth="1"/>
    <col min="19" max="19" width="11.375" customWidth="1"/>
    <col min="20" max="20" width="34.75" bestFit="1" customWidth="1"/>
    <col min="21" max="21" width="64.375" bestFit="1" customWidth="1"/>
    <col min="22" max="22" width="34.375" bestFit="1" customWidth="1"/>
    <col min="23" max="23" width="13.375" bestFit="1" customWidth="1"/>
    <col min="24" max="24" width="23.875" bestFit="1" customWidth="1"/>
    <col min="25" max="25" width="39.25" bestFit="1" customWidth="1"/>
    <col min="26" max="26" width="9.125" customWidth="1"/>
    <col min="27" max="27" width="47.25" style="196" bestFit="1" customWidth="1"/>
    <col min="28" max="28" width="67.25" bestFit="1" customWidth="1"/>
    <col min="30" max="30" width="18.75" bestFit="1" customWidth="1"/>
    <col min="31" max="31" width="40.75" bestFit="1" customWidth="1"/>
    <col min="32" max="32" width="50.125" bestFit="1" customWidth="1"/>
    <col min="33" max="33" width="48.75" bestFit="1" customWidth="1"/>
    <col min="34" max="34" width="87" bestFit="1" customWidth="1"/>
    <col min="35" max="35" width="47.25" bestFit="1" customWidth="1"/>
    <col min="36" max="36" width="66.375" bestFit="1" customWidth="1"/>
    <col min="37" max="37" width="41" bestFit="1" customWidth="1"/>
    <col min="38" max="38" width="45.375" bestFit="1" customWidth="1"/>
    <col min="39" max="39" width="50.375" bestFit="1" customWidth="1"/>
    <col min="40" max="40" width="35.75" bestFit="1" customWidth="1"/>
    <col min="41" max="41" width="64.375" bestFit="1" customWidth="1"/>
    <col min="42" max="42" width="34.375" bestFit="1" customWidth="1"/>
    <col min="43" max="43" width="23.875" bestFit="1" customWidth="1"/>
    <col min="44" max="44" width="39.25" bestFit="1" customWidth="1"/>
    <col min="45" max="45" width="31.375" bestFit="1" customWidth="1"/>
    <col min="46" max="46" width="47.25" bestFit="1" customWidth="1"/>
    <col min="47" max="47" width="30.125" bestFit="1" customWidth="1"/>
    <col min="48" max="48" width="67.25" bestFit="1" customWidth="1"/>
    <col min="49" max="49" width="18.375" bestFit="1" customWidth="1"/>
    <col min="50" max="50" width="24.875" bestFit="1" customWidth="1"/>
  </cols>
  <sheetData>
    <row r="1" spans="1:50" ht="21.75" thickTop="1" thickBot="1" x14ac:dyDescent="0.35">
      <c r="A1" s="676" t="s">
        <v>19</v>
      </c>
      <c r="B1" s="676"/>
      <c r="C1" s="676"/>
      <c r="D1" s="676"/>
      <c r="E1" s="676"/>
      <c r="F1" s="676"/>
      <c r="G1" s="676"/>
      <c r="H1" s="676"/>
      <c r="I1" s="676"/>
      <c r="J1" s="676"/>
      <c r="K1" s="676"/>
      <c r="M1" s="199" t="s">
        <v>453</v>
      </c>
      <c r="O1" s="674" t="s">
        <v>455</v>
      </c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D1" s="682" t="s">
        <v>495</v>
      </c>
      <c r="AE1" s="1">
        <v>1</v>
      </c>
      <c r="AF1" s="1">
        <v>2</v>
      </c>
      <c r="AG1" s="1">
        <v>3</v>
      </c>
      <c r="AH1" s="1">
        <v>4</v>
      </c>
      <c r="AI1" s="1">
        <v>5</v>
      </c>
      <c r="AJ1" s="1">
        <v>6</v>
      </c>
      <c r="AK1" s="1">
        <v>7</v>
      </c>
      <c r="AL1" s="1">
        <v>8</v>
      </c>
      <c r="AM1" s="1">
        <v>9</v>
      </c>
      <c r="AN1" s="1">
        <v>10</v>
      </c>
      <c r="AO1" s="1">
        <v>11</v>
      </c>
      <c r="AP1" s="1">
        <v>12</v>
      </c>
      <c r="AQ1" s="1">
        <v>13</v>
      </c>
      <c r="AR1" s="1">
        <v>14</v>
      </c>
      <c r="AS1" s="1">
        <v>15</v>
      </c>
      <c r="AT1" s="1">
        <v>16</v>
      </c>
      <c r="AU1" s="1">
        <v>17</v>
      </c>
      <c r="AV1" s="1">
        <v>18</v>
      </c>
      <c r="AW1" s="1">
        <v>19</v>
      </c>
      <c r="AX1" s="1">
        <v>20</v>
      </c>
    </row>
    <row r="2" spans="1:50" ht="16.5" customHeight="1" thickTop="1" thickBot="1" x14ac:dyDescent="0.35">
      <c r="A2" s="3"/>
      <c r="B2" s="3"/>
      <c r="C2" s="4" t="s">
        <v>299</v>
      </c>
      <c r="D2" s="4" t="s">
        <v>330</v>
      </c>
      <c r="E2" s="4" t="s">
        <v>27</v>
      </c>
      <c r="F2" s="4" t="s">
        <v>329</v>
      </c>
      <c r="G2" s="4" t="s">
        <v>28</v>
      </c>
      <c r="H2" s="4" t="s">
        <v>29</v>
      </c>
      <c r="I2" s="4" t="s">
        <v>30</v>
      </c>
      <c r="J2" s="4" t="s">
        <v>31</v>
      </c>
      <c r="K2" s="4" t="s">
        <v>27</v>
      </c>
      <c r="M2" s="197" t="s">
        <v>449</v>
      </c>
      <c r="O2" t="s">
        <v>456</v>
      </c>
      <c r="P2" t="s">
        <v>456</v>
      </c>
      <c r="Q2" s="207" t="s">
        <v>489</v>
      </c>
      <c r="R2" s="207" t="s">
        <v>489</v>
      </c>
      <c r="S2" t="s">
        <v>457</v>
      </c>
      <c r="T2" s="207" t="s">
        <v>489</v>
      </c>
      <c r="U2" s="207" t="s">
        <v>489</v>
      </c>
      <c r="V2" s="207" t="s">
        <v>489</v>
      </c>
      <c r="W2" s="204" t="s">
        <v>458</v>
      </c>
      <c r="X2" s="207" t="s">
        <v>489</v>
      </c>
      <c r="Y2" s="207" t="s">
        <v>489</v>
      </c>
      <c r="Z2" s="205" t="s">
        <v>459</v>
      </c>
      <c r="AA2" s="207" t="s">
        <v>489</v>
      </c>
      <c r="AB2" s="207" t="s">
        <v>489</v>
      </c>
      <c r="AD2" s="683"/>
      <c r="AE2" t="s">
        <v>469</v>
      </c>
      <c r="AF2" t="s">
        <v>470</v>
      </c>
      <c r="AG2" t="s">
        <v>471</v>
      </c>
      <c r="AH2" t="s">
        <v>472</v>
      </c>
      <c r="AI2" t="s">
        <v>473</v>
      </c>
      <c r="AJ2" t="s">
        <v>474</v>
      </c>
      <c r="AK2" t="s">
        <v>475</v>
      </c>
      <c r="AL2" t="s">
        <v>476</v>
      </c>
      <c r="AM2" t="s">
        <v>477</v>
      </c>
      <c r="AN2" t="s">
        <v>478</v>
      </c>
      <c r="AO2" t="s">
        <v>479</v>
      </c>
      <c r="AP2" t="s">
        <v>480</v>
      </c>
      <c r="AQ2" t="s">
        <v>481</v>
      </c>
      <c r="AR2" t="s">
        <v>482</v>
      </c>
      <c r="AS2" t="s">
        <v>483</v>
      </c>
      <c r="AT2" t="s">
        <v>484</v>
      </c>
      <c r="AU2" t="s">
        <v>485</v>
      </c>
      <c r="AV2" t="s">
        <v>486</v>
      </c>
      <c r="AW2" t="s">
        <v>487</v>
      </c>
      <c r="AX2" t="s">
        <v>488</v>
      </c>
    </row>
    <row r="3" spans="1:50" ht="16.5" customHeight="1" thickTop="1" thickBot="1" x14ac:dyDescent="0.25">
      <c r="A3" s="3"/>
      <c r="B3" s="3"/>
      <c r="C3" s="3"/>
      <c r="D3" s="3"/>
      <c r="E3" s="4" t="s">
        <v>598</v>
      </c>
      <c r="F3" s="4" t="s">
        <v>312</v>
      </c>
      <c r="G3" s="4" t="s">
        <v>7</v>
      </c>
      <c r="H3" s="4" t="s">
        <v>313</v>
      </c>
      <c r="I3" s="4" t="s">
        <v>314</v>
      </c>
      <c r="J3" s="4" t="s">
        <v>315</v>
      </c>
      <c r="K3" s="4" t="s">
        <v>329</v>
      </c>
      <c r="M3" s="197" t="s">
        <v>446</v>
      </c>
      <c r="O3" t="s">
        <v>457</v>
      </c>
      <c r="P3" t="s">
        <v>463</v>
      </c>
      <c r="Q3" s="206" t="s">
        <v>463</v>
      </c>
      <c r="R3" s="192" t="s">
        <v>464</v>
      </c>
      <c r="S3" s="200" t="s">
        <v>465</v>
      </c>
      <c r="T3" s="209" t="s">
        <v>465</v>
      </c>
      <c r="U3" s="210" t="s">
        <v>466</v>
      </c>
      <c r="V3" s="211" t="s">
        <v>460</v>
      </c>
      <c r="W3" s="204" t="s">
        <v>467</v>
      </c>
      <c r="X3" s="193" t="s">
        <v>467</v>
      </c>
      <c r="Y3" s="193" t="s">
        <v>468</v>
      </c>
      <c r="Z3" s="205" t="s">
        <v>311</v>
      </c>
      <c r="AA3" s="208" t="s">
        <v>311</v>
      </c>
      <c r="AB3" s="193" t="s">
        <v>461</v>
      </c>
    </row>
    <row r="4" spans="1:50" ht="16.5" customHeight="1" thickTop="1" thickBot="1" x14ac:dyDescent="0.25">
      <c r="A4" s="3"/>
      <c r="B4" s="3"/>
      <c r="C4" s="3"/>
      <c r="D4" s="3"/>
      <c r="E4" s="4" t="s">
        <v>316</v>
      </c>
      <c r="F4" s="4" t="s">
        <v>317</v>
      </c>
      <c r="G4" s="4" t="s">
        <v>318</v>
      </c>
      <c r="H4" s="4" t="s">
        <v>319</v>
      </c>
      <c r="I4" s="4" t="s">
        <v>320</v>
      </c>
      <c r="J4" s="4" t="s">
        <v>321</v>
      </c>
      <c r="K4" s="4" t="s">
        <v>28</v>
      </c>
      <c r="M4" s="198" t="s">
        <v>447</v>
      </c>
      <c r="O4" t="s">
        <v>458</v>
      </c>
      <c r="P4" t="s">
        <v>464</v>
      </c>
      <c r="Q4" s="202" t="s">
        <v>469</v>
      </c>
      <c r="R4" s="201" t="s">
        <v>473</v>
      </c>
      <c r="S4" s="200" t="s">
        <v>466</v>
      </c>
      <c r="T4" s="192" t="s">
        <v>476</v>
      </c>
      <c r="U4" s="192" t="s">
        <v>478</v>
      </c>
      <c r="V4" s="192" t="s">
        <v>480</v>
      </c>
      <c r="W4" s="204" t="s">
        <v>468</v>
      </c>
      <c r="X4" s="204" t="s">
        <v>481</v>
      </c>
      <c r="Y4" s="204" t="s">
        <v>482</v>
      </c>
      <c r="Z4" s="205" t="s">
        <v>461</v>
      </c>
      <c r="AA4" s="205" t="s">
        <v>483</v>
      </c>
      <c r="AB4" s="205" t="s">
        <v>486</v>
      </c>
    </row>
    <row r="5" spans="1:50" ht="16.5" customHeight="1" thickTop="1" thickBot="1" x14ac:dyDescent="0.25">
      <c r="A5" s="3"/>
      <c r="B5" s="3"/>
      <c r="C5" s="3"/>
      <c r="D5" s="3"/>
      <c r="E5" s="4" t="s">
        <v>322</v>
      </c>
      <c r="F5" s="4" t="s">
        <v>323</v>
      </c>
      <c r="G5" s="4" t="s">
        <v>324</v>
      </c>
      <c r="H5" s="4" t="s">
        <v>325</v>
      </c>
      <c r="I5" s="4" t="s">
        <v>326</v>
      </c>
      <c r="J5" s="4"/>
      <c r="K5" s="4" t="s">
        <v>29</v>
      </c>
      <c r="M5" s="198" t="s">
        <v>448</v>
      </c>
      <c r="O5" t="s">
        <v>459</v>
      </c>
      <c r="Q5" s="202" t="s">
        <v>470</v>
      </c>
      <c r="R5" s="201" t="s">
        <v>474</v>
      </c>
      <c r="S5" s="200" t="s">
        <v>460</v>
      </c>
      <c r="T5" s="192" t="s">
        <v>477</v>
      </c>
      <c r="U5" s="192" t="s">
        <v>479</v>
      </c>
      <c r="V5" s="203"/>
      <c r="X5" s="204"/>
      <c r="Y5" s="204"/>
      <c r="Z5" s="205"/>
      <c r="AA5" s="205" t="s">
        <v>484</v>
      </c>
      <c r="AB5" s="205" t="s">
        <v>487</v>
      </c>
      <c r="AD5" s="680" t="s">
        <v>507</v>
      </c>
      <c r="AE5" s="1">
        <v>1</v>
      </c>
      <c r="AF5" s="1">
        <v>2</v>
      </c>
      <c r="AG5" s="1">
        <v>3</v>
      </c>
      <c r="AH5" s="1">
        <v>4</v>
      </c>
      <c r="AI5" s="1">
        <v>5</v>
      </c>
      <c r="AJ5" s="1">
        <v>6</v>
      </c>
      <c r="AK5" s="1">
        <v>7</v>
      </c>
      <c r="AL5" s="1">
        <v>8</v>
      </c>
      <c r="AM5" s="1">
        <v>9</v>
      </c>
    </row>
    <row r="6" spans="1:50" ht="16.5" customHeight="1" thickTop="1" thickBot="1" x14ac:dyDescent="0.25">
      <c r="A6" s="3"/>
      <c r="B6" s="3"/>
      <c r="C6" s="3"/>
      <c r="D6" s="3"/>
      <c r="E6" s="3"/>
      <c r="F6" s="3"/>
      <c r="G6" s="4" t="s">
        <v>327</v>
      </c>
      <c r="H6" s="3"/>
      <c r="I6" s="3"/>
      <c r="J6" s="3"/>
      <c r="K6" s="4" t="s">
        <v>30</v>
      </c>
      <c r="M6" s="198" t="s">
        <v>601</v>
      </c>
      <c r="Q6" s="202" t="s">
        <v>471</v>
      </c>
      <c r="R6" s="201" t="s">
        <v>475</v>
      </c>
      <c r="S6" s="200"/>
      <c r="T6" s="200"/>
      <c r="U6" s="200"/>
      <c r="V6" s="200"/>
      <c r="AA6" s="205" t="s">
        <v>485</v>
      </c>
      <c r="AB6" s="205" t="s">
        <v>488</v>
      </c>
      <c r="AD6" s="681"/>
      <c r="AE6" s="197" t="str">
        <f>M2</f>
        <v>إعداد ومراجعة قواعد بيانات حصر الحاجات (معلم/ مدير/ مدرسة)</v>
      </c>
      <c r="AF6" s="197" t="str">
        <f>M3</f>
        <v>إعداد ومتابعة ومراجعة خطة (المشرف / النمو المهني /  التطوير لمدارس الشبكة)</v>
      </c>
      <c r="AG6" s="198" t="str">
        <f>M4</f>
        <v>إعداد (النشرات التربوية / البحوث الاجرائية / خطط علاجية/ نماذج اختبارات)</v>
      </c>
      <c r="AH6" s="198" t="str">
        <f>M5</f>
        <v>تدقيق الجداول المدرسية</v>
      </c>
      <c r="AI6" s="198" t="str">
        <f>M6</f>
        <v>متابعة المبادرات والمسابقات والأنشطة (الدولية والمحلية)</v>
      </c>
      <c r="AJ6" s="198" t="str">
        <f>M7</f>
        <v>تحليل نتائج الاختبارات الدولية والوطنية وبناء (خطط علاجية/ نماذج اختبارات)</v>
      </c>
      <c r="AK6" s="198" t="str">
        <f>M8</f>
        <v>تنمية مهنية ذاتية</v>
      </c>
      <c r="AL6" t="str">
        <f>M9</f>
        <v>إعداد وتطوير مبادرات تطوعيه أو تعليميه تخدم الميدان التربوي والمجتمع</v>
      </c>
      <c r="AM6" s="198" t="str">
        <f>M10</f>
        <v>مقارنة خلاصة تحليل اوجه الصرف للمنحة مع الخطة التطويرية المعتمده للمدرسة</v>
      </c>
    </row>
    <row r="7" spans="1:50" ht="16.5" thickTop="1" thickBo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4" t="s">
        <v>31</v>
      </c>
      <c r="M7" s="198" t="s">
        <v>450</v>
      </c>
      <c r="Q7" s="202" t="s">
        <v>472</v>
      </c>
      <c r="R7" s="201"/>
      <c r="T7" s="200"/>
      <c r="U7" s="200"/>
      <c r="V7" s="200"/>
    </row>
    <row r="8" spans="1:50" ht="16.5" customHeight="1" thickTop="1" thickBo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4" t="s">
        <v>299</v>
      </c>
      <c r="M8" s="198" t="s">
        <v>451</v>
      </c>
      <c r="S8" s="200"/>
    </row>
    <row r="9" spans="1:50" ht="16.5" customHeight="1" thickTop="1" thickBo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 t="s">
        <v>330</v>
      </c>
      <c r="M9" t="s">
        <v>452</v>
      </c>
      <c r="S9" s="200"/>
      <c r="T9" s="200"/>
      <c r="U9" s="200"/>
      <c r="V9" s="200"/>
    </row>
    <row r="10" spans="1:50" ht="16.5" thickTop="1" thickBo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M10" s="198" t="s">
        <v>454</v>
      </c>
      <c r="T10" s="200"/>
      <c r="U10" s="200"/>
      <c r="V10" s="200"/>
    </row>
    <row r="11" spans="1:50" ht="16.5" thickTop="1" thickBo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4"/>
    </row>
    <row r="12" spans="1:50" ht="15" thickTop="1" x14ac:dyDescent="0.2">
      <c r="K12" s="37"/>
    </row>
    <row r="13" spans="1:50" x14ac:dyDescent="0.2">
      <c r="K13" s="38"/>
    </row>
    <row r="14" spans="1:50" ht="15.75" customHeight="1" x14ac:dyDescent="0.2">
      <c r="K14" s="38"/>
    </row>
    <row r="15" spans="1:50" x14ac:dyDescent="0.2">
      <c r="K15" s="38"/>
    </row>
    <row r="16" spans="1:50" ht="15.75" customHeight="1" x14ac:dyDescent="0.2">
      <c r="K16" s="38"/>
    </row>
    <row r="17" spans="1:15" x14ac:dyDescent="0.2">
      <c r="K17" s="38"/>
    </row>
    <row r="18" spans="1:15" ht="15" thickBot="1" x14ac:dyDescent="0.25">
      <c r="K18" s="38"/>
    </row>
    <row r="19" spans="1:15" ht="21.75" thickTop="1" thickBot="1" x14ac:dyDescent="0.35">
      <c r="A19" s="677" t="s">
        <v>20</v>
      </c>
      <c r="B19" s="678"/>
      <c r="C19" s="678"/>
      <c r="D19" s="678"/>
      <c r="E19" s="678"/>
      <c r="F19" s="678"/>
      <c r="G19" s="678"/>
      <c r="H19" s="678"/>
      <c r="I19" s="678"/>
      <c r="J19" s="678"/>
      <c r="K19" s="679"/>
    </row>
    <row r="20" spans="1:15" ht="16.5" thickTop="1" thickBot="1" x14ac:dyDescent="0.3">
      <c r="B20" s="1" t="s">
        <v>11</v>
      </c>
      <c r="C20" s="1" t="s">
        <v>2</v>
      </c>
      <c r="D20" s="1" t="s">
        <v>250</v>
      </c>
      <c r="E20" s="28" t="s">
        <v>271</v>
      </c>
      <c r="F20" s="28"/>
      <c r="G20" s="1" t="s">
        <v>289</v>
      </c>
      <c r="H20" s="28"/>
    </row>
    <row r="21" spans="1:15" ht="15.75" thickTop="1" thickBot="1" x14ac:dyDescent="0.25">
      <c r="A21" s="2" t="s">
        <v>7</v>
      </c>
      <c r="B21" s="31" t="s">
        <v>6</v>
      </c>
      <c r="C21" s="195" t="s">
        <v>15</v>
      </c>
      <c r="D21" s="7" t="s">
        <v>283</v>
      </c>
      <c r="E21" s="10" t="s">
        <v>20</v>
      </c>
      <c r="F21" s="29" t="s">
        <v>429</v>
      </c>
      <c r="G21" s="9" t="s">
        <v>15</v>
      </c>
      <c r="H21" s="8" t="s">
        <v>309</v>
      </c>
      <c r="I21" s="8" t="s">
        <v>294</v>
      </c>
      <c r="J21" s="8" t="str">
        <f>E21</f>
        <v>معلم</v>
      </c>
      <c r="K21" s="8" t="s">
        <v>297</v>
      </c>
      <c r="O21" s="8"/>
    </row>
    <row r="22" spans="1:15" ht="15.75" thickTop="1" thickBot="1" x14ac:dyDescent="0.25">
      <c r="A22" s="2" t="s">
        <v>428</v>
      </c>
      <c r="B22" s="32" t="s">
        <v>3</v>
      </c>
      <c r="C22" s="6" t="s">
        <v>14</v>
      </c>
      <c r="D22" s="9" t="s">
        <v>294</v>
      </c>
      <c r="E22" s="8" t="s">
        <v>19</v>
      </c>
      <c r="F22" s="29" t="s">
        <v>430</v>
      </c>
      <c r="G22" s="10" t="s">
        <v>14</v>
      </c>
      <c r="H22" s="10" t="s">
        <v>310</v>
      </c>
      <c r="I22" s="10" t="s">
        <v>295</v>
      </c>
      <c r="J22" s="8" t="str">
        <f>E22</f>
        <v>مدير</v>
      </c>
      <c r="K22" s="10" t="s">
        <v>308</v>
      </c>
      <c r="M22" s="10" t="s">
        <v>592</v>
      </c>
      <c r="O22" s="10"/>
    </row>
    <row r="23" spans="1:15" ht="15.75" thickTop="1" thickBot="1" x14ac:dyDescent="0.25">
      <c r="A23" s="2" t="s">
        <v>8</v>
      </c>
      <c r="B23" s="32" t="s">
        <v>4</v>
      </c>
      <c r="C23" s="6"/>
      <c r="D23" s="9" t="s">
        <v>284</v>
      </c>
      <c r="E23" s="11" t="s">
        <v>455</v>
      </c>
      <c r="F23" s="29" t="s">
        <v>274</v>
      </c>
      <c r="G23" s="11"/>
      <c r="H23" s="8" t="s">
        <v>591</v>
      </c>
      <c r="I23" s="11" t="s">
        <v>303</v>
      </c>
      <c r="J23" s="8" t="str">
        <f>E23</f>
        <v>مدرسة</v>
      </c>
      <c r="K23" s="11" t="s">
        <v>297</v>
      </c>
      <c r="M23" s="382" t="str">
        <f>IF((AND(NOT(ISBLANK(B16)),NOT(ISBLANK(C16)),NOT(ISBLANK(D16)),NOT(ISBLANK(E16)),NOT(ISBLANK(F16)),NOT(ISBLANK(G16)),NOT(ISBLANK($C$5)),NOT(ISBLANK($D$3)),NOT(ISBLANK(K16)))),'Q1'!$H$21:$H$22,'Q1'!$H$23)</f>
        <v>يوجد بيانات ناقصة</v>
      </c>
      <c r="O23" s="11"/>
    </row>
    <row r="24" spans="1:15" ht="15.75" thickTop="1" thickBot="1" x14ac:dyDescent="0.25">
      <c r="A24" s="2" t="s">
        <v>32</v>
      </c>
      <c r="B24" s="32" t="s">
        <v>26</v>
      </c>
      <c r="C24" s="6"/>
      <c r="D24" s="7" t="s">
        <v>295</v>
      </c>
      <c r="E24" s="11" t="s">
        <v>453</v>
      </c>
      <c r="F24" s="29" t="s">
        <v>273</v>
      </c>
      <c r="G24" s="12"/>
      <c r="H24" s="10"/>
      <c r="I24" s="12" t="s">
        <v>285</v>
      </c>
      <c r="J24" s="8" t="str">
        <f>E24</f>
        <v>مشرف</v>
      </c>
      <c r="K24" s="12" t="s">
        <v>308</v>
      </c>
      <c r="O24" s="12"/>
    </row>
    <row r="25" spans="1:15" ht="15.75" thickTop="1" thickBot="1" x14ac:dyDescent="0.25">
      <c r="A25" s="2" t="s">
        <v>33</v>
      </c>
      <c r="B25" s="32" t="s">
        <v>5</v>
      </c>
      <c r="C25" s="6"/>
      <c r="D25" s="7" t="s">
        <v>285</v>
      </c>
      <c r="E25" s="10"/>
      <c r="F25" s="30" t="s">
        <v>272</v>
      </c>
      <c r="G25" s="10"/>
      <c r="H25" s="8"/>
      <c r="I25" s="10"/>
      <c r="J25" s="10"/>
      <c r="K25" s="10"/>
      <c r="O25" s="10"/>
    </row>
    <row r="26" spans="1:15" ht="15.75" thickTop="1" thickBot="1" x14ac:dyDescent="0.25">
      <c r="A26" s="2" t="s">
        <v>249</v>
      </c>
      <c r="B26" s="32"/>
      <c r="C26" s="6"/>
      <c r="D26" s="7"/>
      <c r="E26" s="10"/>
      <c r="F26" s="30" t="s">
        <v>275</v>
      </c>
      <c r="G26" s="10"/>
      <c r="H26" s="10"/>
      <c r="I26" s="10"/>
      <c r="J26" s="10"/>
      <c r="K26" s="10"/>
      <c r="O26" s="10"/>
    </row>
    <row r="27" spans="1:15" ht="15.75" thickTop="1" thickBot="1" x14ac:dyDescent="0.25">
      <c r="A27" s="2" t="s">
        <v>300</v>
      </c>
      <c r="B27" s="32"/>
      <c r="C27" s="6"/>
      <c r="D27" s="7"/>
      <c r="E27" s="11"/>
      <c r="F27" s="29" t="s">
        <v>282</v>
      </c>
      <c r="G27" s="11"/>
      <c r="H27" s="8"/>
      <c r="I27" s="11"/>
      <c r="J27" s="11" t="s">
        <v>15</v>
      </c>
      <c r="K27" s="11" t="s">
        <v>14</v>
      </c>
      <c r="O27" s="11"/>
    </row>
    <row r="28" spans="1:15" ht="15.75" thickTop="1" thickBot="1" x14ac:dyDescent="0.25">
      <c r="A28" s="34"/>
      <c r="B28" s="32"/>
      <c r="C28" s="6"/>
      <c r="D28" s="7"/>
      <c r="E28" s="13"/>
      <c r="F28" s="35" t="s">
        <v>291</v>
      </c>
      <c r="G28" s="10"/>
      <c r="H28" s="10"/>
      <c r="I28" s="10" t="s">
        <v>296</v>
      </c>
      <c r="J28" s="10" t="s">
        <v>15</v>
      </c>
      <c r="K28" s="10" t="s">
        <v>434</v>
      </c>
      <c r="O28" s="10"/>
    </row>
    <row r="29" spans="1:15" ht="15.75" thickTop="1" thickBot="1" x14ac:dyDescent="0.25">
      <c r="A29" s="34"/>
      <c r="B29" s="32"/>
      <c r="C29" s="6" t="s">
        <v>350</v>
      </c>
      <c r="D29" s="7"/>
      <c r="E29" s="10"/>
      <c r="F29" s="10"/>
      <c r="G29" s="10"/>
      <c r="H29" s="10"/>
      <c r="I29" s="10" t="s">
        <v>297</v>
      </c>
      <c r="J29" s="10" t="s">
        <v>377</v>
      </c>
      <c r="K29" s="10" t="s">
        <v>589</v>
      </c>
      <c r="O29" s="10"/>
    </row>
    <row r="30" spans="1:15" ht="15.75" thickTop="1" thickBot="1" x14ac:dyDescent="0.25">
      <c r="A30" s="36"/>
      <c r="B30" s="32"/>
      <c r="C30" s="6" t="s">
        <v>15</v>
      </c>
      <c r="D30" s="7" t="s">
        <v>19</v>
      </c>
      <c r="E30" s="11" t="s">
        <v>292</v>
      </c>
      <c r="F30" s="11" t="s">
        <v>20</v>
      </c>
      <c r="G30" s="11" t="s">
        <v>293</v>
      </c>
      <c r="H30" s="11"/>
      <c r="I30" s="12" t="s">
        <v>308</v>
      </c>
      <c r="J30" s="11"/>
      <c r="K30" s="11"/>
      <c r="O30" s="11"/>
    </row>
    <row r="31" spans="1:15" ht="15.75" thickTop="1" thickBot="1" x14ac:dyDescent="0.25">
      <c r="A31" s="36"/>
      <c r="B31" s="32"/>
      <c r="C31" s="6" t="s">
        <v>351</v>
      </c>
      <c r="D31" s="7" t="s">
        <v>297</v>
      </c>
      <c r="E31" s="14" t="s">
        <v>298</v>
      </c>
      <c r="F31" s="10" t="s">
        <v>297</v>
      </c>
      <c r="G31" s="10" t="s">
        <v>298</v>
      </c>
      <c r="H31" s="10"/>
      <c r="I31" s="10"/>
      <c r="J31" s="10"/>
      <c r="K31" s="10"/>
      <c r="O31" s="10"/>
    </row>
    <row r="32" spans="1:15" ht="15.75" thickTop="1" thickBot="1" x14ac:dyDescent="0.25">
      <c r="A32" s="36"/>
      <c r="B32" s="32"/>
      <c r="C32" s="6" t="s">
        <v>352</v>
      </c>
      <c r="D32" s="7"/>
      <c r="E32" s="15"/>
      <c r="F32" s="15"/>
      <c r="G32" s="15"/>
      <c r="H32" s="15"/>
      <c r="I32" s="15"/>
      <c r="J32" s="15"/>
      <c r="K32" s="15"/>
      <c r="O32" s="15"/>
    </row>
    <row r="33" spans="1:15" ht="15.75" thickTop="1" thickBot="1" x14ac:dyDescent="0.25">
      <c r="A33" s="36"/>
      <c r="B33" s="32"/>
      <c r="C33" s="6" t="s">
        <v>14</v>
      </c>
      <c r="D33" s="7"/>
      <c r="E33" s="11"/>
      <c r="F33" s="11"/>
      <c r="G33" s="11"/>
      <c r="H33" s="11"/>
      <c r="I33" s="11"/>
      <c r="J33" s="11"/>
      <c r="K33" s="11"/>
      <c r="O33" s="11"/>
    </row>
    <row r="34" spans="1:15" ht="15.75" thickTop="1" thickBot="1" x14ac:dyDescent="0.25">
      <c r="A34" s="36"/>
      <c r="B34" s="33"/>
      <c r="C34" s="6"/>
      <c r="D34" s="7"/>
      <c r="E34" s="11"/>
      <c r="F34" s="11"/>
      <c r="G34" s="11"/>
      <c r="H34" s="11"/>
      <c r="I34" s="11"/>
      <c r="J34" s="11"/>
      <c r="K34" s="11"/>
      <c r="O34" s="11"/>
    </row>
    <row r="35" spans="1:15" ht="15.75" thickTop="1" thickBot="1" x14ac:dyDescent="0.25">
      <c r="A35" s="36"/>
      <c r="B35" s="5"/>
      <c r="C35" s="6"/>
      <c r="D35" s="7"/>
      <c r="E35" s="11"/>
      <c r="F35" s="11"/>
      <c r="G35" s="11"/>
      <c r="H35" s="11"/>
      <c r="I35" s="11"/>
      <c r="J35" s="11"/>
      <c r="K35" s="11"/>
      <c r="O35" s="11"/>
    </row>
    <row r="36" spans="1:15" ht="15.75" thickTop="1" thickBot="1" x14ac:dyDescent="0.25">
      <c r="A36" s="36"/>
      <c r="B36" s="5"/>
      <c r="C36" s="6"/>
      <c r="D36" s="7"/>
      <c r="E36" s="11"/>
      <c r="F36" s="11"/>
      <c r="G36" s="11"/>
      <c r="H36" s="11"/>
      <c r="I36" s="11"/>
      <c r="J36" s="11"/>
      <c r="K36" s="11"/>
      <c r="O36" s="11"/>
    </row>
    <row r="37" spans="1:15" ht="15.75" thickTop="1" thickBot="1" x14ac:dyDescent="0.25">
      <c r="A37" s="36"/>
      <c r="B37" s="5"/>
      <c r="C37" s="6"/>
      <c r="D37" s="7"/>
      <c r="E37" s="11"/>
      <c r="F37" s="11"/>
      <c r="G37" s="11"/>
      <c r="H37" s="11"/>
      <c r="I37" s="11"/>
      <c r="J37" s="11"/>
      <c r="K37" s="11"/>
      <c r="O37" s="11"/>
    </row>
    <row r="38" spans="1:15" ht="15.75" thickTop="1" thickBot="1" x14ac:dyDescent="0.25">
      <c r="A38" s="36"/>
      <c r="B38" s="5"/>
      <c r="C38" s="6"/>
      <c r="D38" s="7"/>
      <c r="E38" s="16"/>
      <c r="F38" s="16"/>
      <c r="G38" s="16"/>
      <c r="H38" s="16"/>
      <c r="I38" s="16"/>
      <c r="J38" s="16"/>
      <c r="K38" s="16"/>
      <c r="O38" s="16"/>
    </row>
    <row r="39" spans="1:15" ht="15.75" thickTop="1" thickBot="1" x14ac:dyDescent="0.25">
      <c r="B39" s="5"/>
      <c r="C39" s="17"/>
      <c r="D39" s="18"/>
      <c r="E39" s="19"/>
      <c r="F39" s="19"/>
      <c r="G39" s="19"/>
      <c r="H39" s="19"/>
      <c r="I39" s="19"/>
      <c r="J39" s="19"/>
      <c r="K39" s="19"/>
      <c r="O39" s="19"/>
    </row>
    <row r="40" spans="1:15" ht="15.75" thickTop="1" thickBot="1" x14ac:dyDescent="0.25">
      <c r="B40" s="5"/>
      <c r="C40" s="17"/>
      <c r="D40" s="18"/>
      <c r="E40" s="20"/>
      <c r="F40" s="20"/>
      <c r="G40" s="21"/>
      <c r="H40" s="20"/>
      <c r="I40" s="20"/>
      <c r="J40" s="20"/>
      <c r="K40" s="20"/>
      <c r="O40" s="20"/>
    </row>
    <row r="41" spans="1:15" ht="15.75" thickTop="1" thickBot="1" x14ac:dyDescent="0.25">
      <c r="B41" s="5"/>
      <c r="C41" s="17"/>
      <c r="D41" s="18"/>
      <c r="E41" s="22"/>
      <c r="F41" s="23"/>
      <c r="G41" s="24"/>
      <c r="H41" s="20"/>
      <c r="I41" s="20"/>
      <c r="J41" s="20"/>
      <c r="K41" s="20"/>
      <c r="O41" s="20"/>
    </row>
    <row r="42" spans="1:15" ht="17.25" thickTop="1" thickBot="1" x14ac:dyDescent="0.3">
      <c r="B42" s="5"/>
      <c r="C42" s="17"/>
      <c r="D42" s="18"/>
      <c r="E42" s="25"/>
      <c r="F42" s="25"/>
      <c r="G42" s="25"/>
      <c r="H42" s="25"/>
      <c r="I42" s="20"/>
      <c r="J42" s="20"/>
      <c r="K42" s="20"/>
      <c r="O42" s="20"/>
    </row>
    <row r="43" spans="1:15" ht="15" thickTop="1" x14ac:dyDescent="0.2"/>
  </sheetData>
  <mergeCells count="5">
    <mergeCell ref="O1:AB1"/>
    <mergeCell ref="A1:K1"/>
    <mergeCell ref="A19:K19"/>
    <mergeCell ref="AD5:AD6"/>
    <mergeCell ref="AD1:AD2"/>
  </mergeCells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2"/>
  <dimension ref="A1:V52"/>
  <sheetViews>
    <sheetView rightToLeft="1" topLeftCell="B8" workbookViewId="0">
      <selection activeCell="C22" sqref="C22"/>
    </sheetView>
  </sheetViews>
  <sheetFormatPr defaultRowHeight="14.25" x14ac:dyDescent="0.2"/>
  <sheetData>
    <row r="1" spans="1:12" ht="15.75" thickTop="1" thickBot="1" x14ac:dyDescent="0.25">
      <c r="A1" s="76" t="s">
        <v>36</v>
      </c>
      <c r="B1" s="77" t="s">
        <v>1</v>
      </c>
      <c r="C1" s="78">
        <v>3</v>
      </c>
      <c r="D1" s="78">
        <v>4</v>
      </c>
      <c r="E1" s="78">
        <v>5</v>
      </c>
      <c r="F1" s="78">
        <v>6</v>
      </c>
      <c r="G1" s="78">
        <v>7</v>
      </c>
      <c r="H1" s="78">
        <v>8</v>
      </c>
      <c r="I1" s="78">
        <v>9</v>
      </c>
      <c r="J1" s="78">
        <v>10</v>
      </c>
      <c r="K1" s="78">
        <v>11</v>
      </c>
      <c r="L1" s="78">
        <v>12</v>
      </c>
    </row>
    <row r="2" spans="1:12" ht="15.75" thickTop="1" thickBot="1" x14ac:dyDescent="0.25">
      <c r="A2" s="76">
        <v>0</v>
      </c>
      <c r="B2" s="79" t="s">
        <v>246</v>
      </c>
      <c r="C2" s="80"/>
      <c r="D2" s="81"/>
      <c r="E2" s="81"/>
      <c r="F2" s="81"/>
      <c r="G2" s="81"/>
      <c r="H2" s="81"/>
      <c r="I2" s="81"/>
      <c r="J2" s="81"/>
      <c r="K2" s="81"/>
      <c r="L2" s="82"/>
    </row>
    <row r="3" spans="1:12" ht="15.75" thickTop="1" thickBot="1" x14ac:dyDescent="0.25">
      <c r="A3" s="83">
        <v>1</v>
      </c>
      <c r="B3" s="84" t="s">
        <v>232</v>
      </c>
      <c r="C3" s="85" t="s">
        <v>37</v>
      </c>
      <c r="D3" s="85" t="s">
        <v>38</v>
      </c>
      <c r="E3" s="85" t="s">
        <v>39</v>
      </c>
      <c r="F3" s="85" t="s">
        <v>40</v>
      </c>
      <c r="G3" s="85" t="s">
        <v>41</v>
      </c>
      <c r="H3" s="85" t="s">
        <v>42</v>
      </c>
      <c r="I3" s="85" t="s">
        <v>43</v>
      </c>
      <c r="J3" s="85" t="s">
        <v>44</v>
      </c>
      <c r="K3" s="85" t="s">
        <v>45</v>
      </c>
      <c r="L3" s="85" t="s">
        <v>46</v>
      </c>
    </row>
    <row r="4" spans="1:12" ht="15.75" thickTop="1" thickBot="1" x14ac:dyDescent="0.25">
      <c r="A4" s="76">
        <v>2</v>
      </c>
      <c r="B4" s="79" t="s">
        <v>233</v>
      </c>
      <c r="C4" s="86" t="s">
        <v>47</v>
      </c>
      <c r="D4" s="86" t="s">
        <v>48</v>
      </c>
      <c r="E4" s="86" t="s">
        <v>49</v>
      </c>
      <c r="F4" s="86" t="s">
        <v>50</v>
      </c>
      <c r="G4" s="86" t="s">
        <v>51</v>
      </c>
      <c r="H4" s="86" t="s">
        <v>52</v>
      </c>
      <c r="I4" s="86" t="s">
        <v>53</v>
      </c>
      <c r="J4" s="86" t="s">
        <v>54</v>
      </c>
      <c r="K4" s="86" t="s">
        <v>55</v>
      </c>
      <c r="L4" s="86" t="s">
        <v>56</v>
      </c>
    </row>
    <row r="5" spans="1:12" ht="15.75" thickTop="1" thickBot="1" x14ac:dyDescent="0.25">
      <c r="A5" s="83">
        <v>3</v>
      </c>
      <c r="B5" s="79" t="s">
        <v>237</v>
      </c>
      <c r="C5" s="87" t="s">
        <v>129</v>
      </c>
      <c r="D5" s="87" t="s">
        <v>130</v>
      </c>
      <c r="E5" s="87" t="s">
        <v>131</v>
      </c>
      <c r="F5" s="87" t="s">
        <v>132</v>
      </c>
      <c r="G5" s="87" t="s">
        <v>133</v>
      </c>
      <c r="H5" s="87" t="s">
        <v>134</v>
      </c>
      <c r="I5" s="87" t="s">
        <v>135</v>
      </c>
      <c r="J5" s="87" t="s">
        <v>136</v>
      </c>
      <c r="K5" s="87" t="s">
        <v>137</v>
      </c>
      <c r="L5" s="87" t="s">
        <v>138</v>
      </c>
    </row>
    <row r="6" spans="1:12" ht="15.75" thickTop="1" thickBot="1" x14ac:dyDescent="0.25">
      <c r="A6" s="76">
        <v>4</v>
      </c>
      <c r="B6" s="79" t="s">
        <v>34</v>
      </c>
      <c r="C6" s="85" t="s">
        <v>99</v>
      </c>
      <c r="D6" s="85" t="s">
        <v>100</v>
      </c>
      <c r="E6" s="85" t="s">
        <v>101</v>
      </c>
      <c r="F6" s="85" t="s">
        <v>102</v>
      </c>
      <c r="G6" s="85" t="s">
        <v>103</v>
      </c>
      <c r="H6" s="85" t="s">
        <v>104</v>
      </c>
      <c r="I6" s="85" t="s">
        <v>105</v>
      </c>
      <c r="J6" s="85" t="s">
        <v>106</v>
      </c>
      <c r="K6" s="85" t="s">
        <v>107</v>
      </c>
      <c r="L6" s="85" t="s">
        <v>108</v>
      </c>
    </row>
    <row r="7" spans="1:12" ht="15.75" thickTop="1" thickBot="1" x14ac:dyDescent="0.25">
      <c r="A7" s="83">
        <v>5</v>
      </c>
      <c r="B7" s="79" t="s">
        <v>379</v>
      </c>
      <c r="C7" s="86" t="s">
        <v>79</v>
      </c>
      <c r="D7" s="86" t="s">
        <v>80</v>
      </c>
      <c r="E7" s="86" t="s">
        <v>81</v>
      </c>
      <c r="F7" s="86" t="s">
        <v>82</v>
      </c>
      <c r="G7" s="86" t="s">
        <v>83</v>
      </c>
      <c r="H7" s="86" t="s">
        <v>84</v>
      </c>
      <c r="I7" s="86" t="s">
        <v>85</v>
      </c>
      <c r="J7" s="86" t="s">
        <v>86</v>
      </c>
      <c r="K7" s="86" t="s">
        <v>87</v>
      </c>
      <c r="L7" s="86" t="s">
        <v>88</v>
      </c>
    </row>
    <row r="8" spans="1:12" ht="15.75" thickTop="1" thickBot="1" x14ac:dyDescent="0.25">
      <c r="A8" s="76">
        <v>6</v>
      </c>
      <c r="B8" s="79" t="s">
        <v>380</v>
      </c>
      <c r="C8" s="86" t="s">
        <v>79</v>
      </c>
      <c r="D8" s="86" t="s">
        <v>80</v>
      </c>
      <c r="E8" s="86" t="s">
        <v>81</v>
      </c>
      <c r="F8" s="86" t="s">
        <v>82</v>
      </c>
      <c r="G8" s="86" t="s">
        <v>83</v>
      </c>
      <c r="H8" s="86" t="s">
        <v>84</v>
      </c>
      <c r="I8" s="86" t="s">
        <v>85</v>
      </c>
      <c r="J8" s="86" t="s">
        <v>86</v>
      </c>
      <c r="K8" s="86" t="s">
        <v>87</v>
      </c>
      <c r="L8" s="86" t="s">
        <v>88</v>
      </c>
    </row>
    <row r="9" spans="1:12" ht="15.75" thickTop="1" thickBot="1" x14ac:dyDescent="0.25">
      <c r="A9" s="83">
        <v>7</v>
      </c>
      <c r="B9" s="79" t="s">
        <v>381</v>
      </c>
      <c r="C9" s="86" t="s">
        <v>79</v>
      </c>
      <c r="D9" s="86" t="s">
        <v>80</v>
      </c>
      <c r="E9" s="86" t="s">
        <v>81</v>
      </c>
      <c r="F9" s="86" t="s">
        <v>82</v>
      </c>
      <c r="G9" s="86" t="s">
        <v>83</v>
      </c>
      <c r="H9" s="86" t="s">
        <v>84</v>
      </c>
      <c r="I9" s="86" t="s">
        <v>85</v>
      </c>
      <c r="J9" s="86" t="s">
        <v>86</v>
      </c>
      <c r="K9" s="86" t="s">
        <v>87</v>
      </c>
      <c r="L9" s="86" t="s">
        <v>88</v>
      </c>
    </row>
    <row r="10" spans="1:12" ht="15.75" thickTop="1" thickBot="1" x14ac:dyDescent="0.25">
      <c r="A10" s="76">
        <v>8</v>
      </c>
      <c r="B10" s="79" t="s">
        <v>382</v>
      </c>
      <c r="C10" s="86" t="s">
        <v>79</v>
      </c>
      <c r="D10" s="86" t="s">
        <v>80</v>
      </c>
      <c r="E10" s="86" t="s">
        <v>81</v>
      </c>
      <c r="F10" s="86" t="s">
        <v>82</v>
      </c>
      <c r="G10" s="86" t="s">
        <v>83</v>
      </c>
      <c r="H10" s="86" t="s">
        <v>84</v>
      </c>
      <c r="I10" s="86" t="s">
        <v>85</v>
      </c>
      <c r="J10" s="86" t="s">
        <v>86</v>
      </c>
      <c r="K10" s="86" t="s">
        <v>87</v>
      </c>
      <c r="L10" s="86" t="s">
        <v>88</v>
      </c>
    </row>
    <row r="11" spans="1:12" ht="15.75" thickTop="1" thickBot="1" x14ac:dyDescent="0.25">
      <c r="A11" s="83">
        <v>9</v>
      </c>
      <c r="B11" s="79" t="s">
        <v>383</v>
      </c>
      <c r="C11" s="86" t="s">
        <v>79</v>
      </c>
      <c r="D11" s="86" t="s">
        <v>80</v>
      </c>
      <c r="E11" s="86" t="s">
        <v>81</v>
      </c>
      <c r="F11" s="86" t="s">
        <v>82</v>
      </c>
      <c r="G11" s="86" t="s">
        <v>83</v>
      </c>
      <c r="H11" s="86" t="s">
        <v>84</v>
      </c>
      <c r="I11" s="86" t="s">
        <v>85</v>
      </c>
      <c r="J11" s="86" t="s">
        <v>86</v>
      </c>
      <c r="K11" s="86" t="s">
        <v>87</v>
      </c>
      <c r="L11" s="86" t="s">
        <v>88</v>
      </c>
    </row>
    <row r="12" spans="1:12" ht="15.75" thickTop="1" thickBot="1" x14ac:dyDescent="0.25">
      <c r="A12" s="76">
        <v>10</v>
      </c>
      <c r="B12" s="84" t="s">
        <v>21</v>
      </c>
      <c r="C12" s="88" t="s">
        <v>57</v>
      </c>
      <c r="D12" s="88" t="s">
        <v>58</v>
      </c>
      <c r="E12" s="88" t="s">
        <v>59</v>
      </c>
      <c r="F12" s="88" t="s">
        <v>60</v>
      </c>
      <c r="G12" s="88" t="s">
        <v>61</v>
      </c>
      <c r="H12" s="88" t="s">
        <v>62</v>
      </c>
      <c r="I12" s="88" t="s">
        <v>63</v>
      </c>
      <c r="J12" s="88" t="s">
        <v>64</v>
      </c>
      <c r="K12" s="88" t="s">
        <v>65</v>
      </c>
      <c r="L12" s="88" t="s">
        <v>66</v>
      </c>
    </row>
    <row r="13" spans="1:12" ht="15.75" thickTop="1" thickBot="1" x14ac:dyDescent="0.25">
      <c r="A13" s="83">
        <v>11</v>
      </c>
      <c r="B13" s="79" t="s">
        <v>22</v>
      </c>
      <c r="C13" s="89" t="s">
        <v>57</v>
      </c>
      <c r="D13" s="89" t="s">
        <v>58</v>
      </c>
      <c r="E13" s="89" t="s">
        <v>59</v>
      </c>
      <c r="F13" s="89" t="s">
        <v>60</v>
      </c>
      <c r="G13" s="89" t="s">
        <v>61</v>
      </c>
      <c r="H13" s="85" t="s">
        <v>67</v>
      </c>
      <c r="I13" s="85" t="s">
        <v>63</v>
      </c>
      <c r="J13" s="85" t="s">
        <v>64</v>
      </c>
      <c r="K13" s="85" t="s">
        <v>65</v>
      </c>
      <c r="L13" s="85" t="s">
        <v>68</v>
      </c>
    </row>
    <row r="14" spans="1:12" ht="15.75" thickTop="1" thickBot="1" x14ac:dyDescent="0.25">
      <c r="A14" s="76">
        <v>12</v>
      </c>
      <c r="B14" s="84" t="s">
        <v>234</v>
      </c>
      <c r="C14" s="90" t="s">
        <v>69</v>
      </c>
      <c r="D14" s="90" t="s">
        <v>70</v>
      </c>
      <c r="E14" s="90" t="s">
        <v>71</v>
      </c>
      <c r="F14" s="90" t="s">
        <v>72</v>
      </c>
      <c r="G14" s="90" t="s">
        <v>73</v>
      </c>
      <c r="H14" s="90" t="s">
        <v>74</v>
      </c>
      <c r="I14" s="90" t="s">
        <v>75</v>
      </c>
      <c r="J14" s="90" t="s">
        <v>76</v>
      </c>
      <c r="K14" s="90" t="s">
        <v>77</v>
      </c>
      <c r="L14" s="90" t="s">
        <v>78</v>
      </c>
    </row>
    <row r="15" spans="1:12" ht="15.75" thickTop="1" thickBot="1" x14ac:dyDescent="0.25">
      <c r="A15" s="83">
        <v>13</v>
      </c>
      <c r="B15" s="79" t="s">
        <v>35</v>
      </c>
      <c r="C15" s="86" t="s">
        <v>109</v>
      </c>
      <c r="D15" s="86" t="s">
        <v>110</v>
      </c>
      <c r="E15" s="86" t="s">
        <v>111</v>
      </c>
      <c r="F15" s="86" t="s">
        <v>112</v>
      </c>
      <c r="G15" s="86" t="s">
        <v>113</v>
      </c>
      <c r="H15" s="86" t="s">
        <v>114</v>
      </c>
      <c r="I15" s="86" t="s">
        <v>115</v>
      </c>
      <c r="J15" s="86" t="s">
        <v>116</v>
      </c>
      <c r="K15" s="86" t="s">
        <v>117</v>
      </c>
      <c r="L15" s="86" t="s">
        <v>118</v>
      </c>
    </row>
    <row r="16" spans="1:12" ht="15.75" thickTop="1" thickBot="1" x14ac:dyDescent="0.25">
      <c r="A16" s="76">
        <v>14</v>
      </c>
      <c r="B16" s="79" t="s">
        <v>235</v>
      </c>
      <c r="C16" s="91" t="s">
        <v>89</v>
      </c>
      <c r="D16" s="92" t="s">
        <v>90</v>
      </c>
      <c r="E16" s="93" t="s">
        <v>91</v>
      </c>
      <c r="F16" s="92" t="s">
        <v>92</v>
      </c>
      <c r="G16" s="93" t="s">
        <v>93</v>
      </c>
      <c r="H16" s="92" t="s">
        <v>94</v>
      </c>
      <c r="I16" s="93" t="s">
        <v>95</v>
      </c>
      <c r="J16" s="92" t="s">
        <v>96</v>
      </c>
      <c r="K16" s="93" t="s">
        <v>97</v>
      </c>
      <c r="L16" s="92" t="s">
        <v>98</v>
      </c>
    </row>
    <row r="17" spans="1:22" ht="15.75" thickTop="1" thickBot="1" x14ac:dyDescent="0.25">
      <c r="A17" s="83">
        <v>15</v>
      </c>
      <c r="B17" s="94" t="s">
        <v>242</v>
      </c>
      <c r="C17" s="94" t="s">
        <v>192</v>
      </c>
      <c r="D17" s="94" t="s">
        <v>193</v>
      </c>
      <c r="E17" s="94" t="s">
        <v>194</v>
      </c>
      <c r="F17" s="94" t="s">
        <v>195</v>
      </c>
      <c r="G17" s="94" t="s">
        <v>196</v>
      </c>
      <c r="H17" s="94" t="s">
        <v>197</v>
      </c>
      <c r="I17" s="94" t="s">
        <v>198</v>
      </c>
      <c r="J17" s="94" t="s">
        <v>199</v>
      </c>
      <c r="K17" s="94" t="s">
        <v>200</v>
      </c>
      <c r="L17" s="94" t="s">
        <v>201</v>
      </c>
    </row>
    <row r="18" spans="1:22" ht="15.75" thickTop="1" thickBot="1" x14ac:dyDescent="0.25">
      <c r="A18" s="76">
        <v>16</v>
      </c>
      <c r="B18" s="79" t="s">
        <v>236</v>
      </c>
      <c r="C18" s="95" t="s">
        <v>119</v>
      </c>
      <c r="D18" s="92" t="s">
        <v>120</v>
      </c>
      <c r="E18" s="93" t="s">
        <v>121</v>
      </c>
      <c r="F18" s="92" t="s">
        <v>122</v>
      </c>
      <c r="G18" s="93" t="s">
        <v>123</v>
      </c>
      <c r="H18" s="92" t="s">
        <v>124</v>
      </c>
      <c r="I18" s="93" t="s">
        <v>125</v>
      </c>
      <c r="J18" s="92" t="s">
        <v>126</v>
      </c>
      <c r="K18" s="93" t="s">
        <v>127</v>
      </c>
      <c r="L18" s="92" t="s">
        <v>128</v>
      </c>
    </row>
    <row r="19" spans="1:22" ht="15.75" thickTop="1" thickBot="1" x14ac:dyDescent="0.25">
      <c r="A19" s="83">
        <v>17</v>
      </c>
      <c r="B19" s="79" t="s">
        <v>238</v>
      </c>
      <c r="C19" s="86" t="s">
        <v>139</v>
      </c>
      <c r="D19" s="86" t="s">
        <v>140</v>
      </c>
      <c r="E19" s="86" t="s">
        <v>141</v>
      </c>
      <c r="F19" s="86" t="s">
        <v>142</v>
      </c>
      <c r="G19" s="86" t="s">
        <v>143</v>
      </c>
      <c r="H19" s="86" t="s">
        <v>144</v>
      </c>
      <c r="I19" s="86" t="s">
        <v>145</v>
      </c>
      <c r="J19" s="86" t="s">
        <v>146</v>
      </c>
      <c r="K19" s="86" t="s">
        <v>147</v>
      </c>
      <c r="L19" s="86" t="s">
        <v>148</v>
      </c>
    </row>
    <row r="20" spans="1:22" ht="15.75" thickTop="1" thickBot="1" x14ac:dyDescent="0.25">
      <c r="A20" s="76">
        <v>18</v>
      </c>
      <c r="B20" s="79" t="s">
        <v>239</v>
      </c>
      <c r="C20" s="86" t="s">
        <v>149</v>
      </c>
      <c r="D20" s="86" t="s">
        <v>150</v>
      </c>
      <c r="E20" s="86" t="s">
        <v>151</v>
      </c>
      <c r="F20" s="86" t="s">
        <v>152</v>
      </c>
      <c r="G20" s="86" t="s">
        <v>153</v>
      </c>
      <c r="H20" s="86" t="s">
        <v>154</v>
      </c>
      <c r="I20" s="86" t="s">
        <v>155</v>
      </c>
      <c r="J20" s="86" t="s">
        <v>156</v>
      </c>
      <c r="K20" s="86" t="s">
        <v>157</v>
      </c>
      <c r="L20" s="86" t="s">
        <v>158</v>
      </c>
    </row>
    <row r="21" spans="1:22" ht="15.75" thickTop="1" thickBot="1" x14ac:dyDescent="0.25">
      <c r="A21" s="76">
        <v>19</v>
      </c>
      <c r="B21" s="79" t="s">
        <v>391</v>
      </c>
      <c r="C21" s="86" t="s">
        <v>164</v>
      </c>
      <c r="D21" s="86" t="s">
        <v>165</v>
      </c>
      <c r="E21" s="86" t="s">
        <v>166</v>
      </c>
      <c r="F21" s="86" t="s">
        <v>167</v>
      </c>
      <c r="G21" s="86" t="s">
        <v>168</v>
      </c>
      <c r="H21" s="86" t="s">
        <v>169</v>
      </c>
      <c r="I21" s="86" t="s">
        <v>170</v>
      </c>
      <c r="J21" s="86" t="s">
        <v>171</v>
      </c>
      <c r="K21" s="86" t="s">
        <v>172</v>
      </c>
      <c r="L21" s="86" t="s">
        <v>173</v>
      </c>
      <c r="M21" s="86" t="s">
        <v>174</v>
      </c>
      <c r="N21" s="86" t="s">
        <v>175</v>
      </c>
      <c r="O21" s="86" t="s">
        <v>176</v>
      </c>
      <c r="P21" s="86" t="s">
        <v>177</v>
      </c>
      <c r="Q21" s="86" t="s">
        <v>168</v>
      </c>
      <c r="R21" s="86" t="s">
        <v>178</v>
      </c>
      <c r="S21" s="86" t="s">
        <v>179</v>
      </c>
      <c r="T21" s="86" t="s">
        <v>180</v>
      </c>
      <c r="U21" s="86" t="s">
        <v>181</v>
      </c>
      <c r="V21" s="86" t="s">
        <v>182</v>
      </c>
    </row>
    <row r="22" spans="1:22" ht="15.75" thickTop="1" thickBot="1" x14ac:dyDescent="0.25">
      <c r="A22" s="83">
        <v>21</v>
      </c>
      <c r="B22" s="79" t="s">
        <v>241</v>
      </c>
      <c r="C22" s="96" t="s">
        <v>523</v>
      </c>
      <c r="D22" s="96" t="s">
        <v>183</v>
      </c>
      <c r="E22" s="96" t="s">
        <v>184</v>
      </c>
      <c r="F22" s="96" t="s">
        <v>185</v>
      </c>
      <c r="G22" s="96" t="s">
        <v>186</v>
      </c>
      <c r="H22" s="96" t="s">
        <v>187</v>
      </c>
      <c r="I22" s="96" t="s">
        <v>188</v>
      </c>
      <c r="J22" s="96" t="s">
        <v>189</v>
      </c>
      <c r="K22" s="96" t="s">
        <v>190</v>
      </c>
      <c r="L22" s="96" t="s">
        <v>191</v>
      </c>
    </row>
    <row r="23" spans="1:22" ht="22.5" thickTop="1" thickBot="1" x14ac:dyDescent="0.25">
      <c r="A23" s="76">
        <v>22</v>
      </c>
      <c r="B23" s="100" t="s">
        <v>240</v>
      </c>
      <c r="C23" s="86" t="s">
        <v>79</v>
      </c>
      <c r="D23" s="86" t="s">
        <v>80</v>
      </c>
      <c r="E23" s="86" t="s">
        <v>159</v>
      </c>
      <c r="F23" s="86" t="s">
        <v>82</v>
      </c>
      <c r="G23" s="86" t="s">
        <v>83</v>
      </c>
      <c r="H23" s="86" t="s">
        <v>160</v>
      </c>
      <c r="I23" s="86" t="s">
        <v>161</v>
      </c>
      <c r="J23" s="86" t="s">
        <v>86</v>
      </c>
      <c r="K23" s="86" t="s">
        <v>162</v>
      </c>
      <c r="L23" s="86" t="s">
        <v>163</v>
      </c>
    </row>
    <row r="24" spans="1:22" ht="15.75" thickTop="1" thickBot="1" x14ac:dyDescent="0.25">
      <c r="A24" s="83">
        <v>23</v>
      </c>
      <c r="B24" s="94" t="s">
        <v>243</v>
      </c>
      <c r="C24" s="94" t="s">
        <v>202</v>
      </c>
      <c r="D24" s="94" t="s">
        <v>203</v>
      </c>
      <c r="E24" s="97" t="s">
        <v>204</v>
      </c>
      <c r="F24" s="94" t="s">
        <v>205</v>
      </c>
      <c r="G24" s="94" t="s">
        <v>206</v>
      </c>
      <c r="H24" s="94" t="s">
        <v>207</v>
      </c>
      <c r="I24" s="94" t="s">
        <v>208</v>
      </c>
      <c r="J24" s="94" t="s">
        <v>209</v>
      </c>
      <c r="K24" s="94" t="s">
        <v>210</v>
      </c>
      <c r="L24" s="94" t="s">
        <v>211</v>
      </c>
    </row>
    <row r="25" spans="1:22" ht="15.75" thickTop="1" thickBot="1" x14ac:dyDescent="0.25">
      <c r="A25" s="76">
        <v>24</v>
      </c>
      <c r="B25" s="94" t="s">
        <v>244</v>
      </c>
      <c r="C25" s="98" t="s">
        <v>212</v>
      </c>
      <c r="D25" s="94" t="s">
        <v>213</v>
      </c>
      <c r="E25" s="98" t="s">
        <v>214</v>
      </c>
      <c r="F25" s="94" t="s">
        <v>215</v>
      </c>
      <c r="G25" s="94" t="s">
        <v>216</v>
      </c>
      <c r="H25" s="94" t="s">
        <v>217</v>
      </c>
      <c r="I25" s="94" t="s">
        <v>218</v>
      </c>
      <c r="J25" s="94" t="s">
        <v>219</v>
      </c>
      <c r="K25" s="94" t="s">
        <v>220</v>
      </c>
      <c r="L25" s="94" t="s">
        <v>221</v>
      </c>
    </row>
    <row r="26" spans="1:22" ht="15.75" thickTop="1" thickBot="1" x14ac:dyDescent="0.25">
      <c r="A26" s="83">
        <v>25</v>
      </c>
      <c r="B26" s="99" t="s">
        <v>245</v>
      </c>
      <c r="C26" s="98" t="s">
        <v>222</v>
      </c>
      <c r="D26" s="98" t="s">
        <v>223</v>
      </c>
      <c r="E26" s="98" t="s">
        <v>224</v>
      </c>
      <c r="F26" s="98" t="s">
        <v>225</v>
      </c>
      <c r="G26" s="94" t="s">
        <v>226</v>
      </c>
      <c r="H26" s="94" t="s">
        <v>227</v>
      </c>
      <c r="I26" s="94" t="s">
        <v>228</v>
      </c>
      <c r="J26" s="94" t="s">
        <v>229</v>
      </c>
      <c r="K26" s="94" t="s">
        <v>230</v>
      </c>
      <c r="L26" s="94" t="s">
        <v>231</v>
      </c>
    </row>
    <row r="27" spans="1:22" ht="15.75" thickTop="1" thickBot="1" x14ac:dyDescent="0.25">
      <c r="A27" t="s">
        <v>493</v>
      </c>
    </row>
    <row r="28" spans="1:22" ht="15.75" thickTop="1" thickBot="1" x14ac:dyDescent="0.25">
      <c r="A28" s="84" t="s">
        <v>232</v>
      </c>
    </row>
    <row r="29" spans="1:22" ht="15.75" thickTop="1" thickBot="1" x14ac:dyDescent="0.25">
      <c r="A29" s="79" t="s">
        <v>233</v>
      </c>
    </row>
    <row r="30" spans="1:22" ht="15.75" thickTop="1" thickBot="1" x14ac:dyDescent="0.25">
      <c r="A30" s="79" t="s">
        <v>237</v>
      </c>
    </row>
    <row r="31" spans="1:22" ht="15.75" thickTop="1" thickBot="1" x14ac:dyDescent="0.25">
      <c r="A31" s="79" t="s">
        <v>34</v>
      </c>
    </row>
    <row r="32" spans="1:22" ht="15.75" thickTop="1" thickBot="1" x14ac:dyDescent="0.25">
      <c r="A32" s="79" t="s">
        <v>379</v>
      </c>
    </row>
    <row r="33" spans="1:1" ht="15.75" thickTop="1" thickBot="1" x14ac:dyDescent="0.25">
      <c r="A33" s="79" t="s">
        <v>380</v>
      </c>
    </row>
    <row r="34" spans="1:1" ht="15.75" thickTop="1" thickBot="1" x14ac:dyDescent="0.25">
      <c r="A34" s="79" t="s">
        <v>381</v>
      </c>
    </row>
    <row r="35" spans="1:1" ht="15.75" thickTop="1" thickBot="1" x14ac:dyDescent="0.25">
      <c r="A35" s="79" t="s">
        <v>382</v>
      </c>
    </row>
    <row r="36" spans="1:1" ht="15.75" thickTop="1" thickBot="1" x14ac:dyDescent="0.25">
      <c r="A36" s="79" t="s">
        <v>383</v>
      </c>
    </row>
    <row r="37" spans="1:1" ht="15.75" thickTop="1" thickBot="1" x14ac:dyDescent="0.25">
      <c r="A37" s="84" t="s">
        <v>21</v>
      </c>
    </row>
    <row r="38" spans="1:1" ht="15.75" thickTop="1" thickBot="1" x14ac:dyDescent="0.25">
      <c r="A38" s="79" t="s">
        <v>22</v>
      </c>
    </row>
    <row r="39" spans="1:1" ht="15.75" thickTop="1" thickBot="1" x14ac:dyDescent="0.25">
      <c r="A39" s="84" t="s">
        <v>234</v>
      </c>
    </row>
    <row r="40" spans="1:1" ht="15.75" thickTop="1" thickBot="1" x14ac:dyDescent="0.25">
      <c r="A40" s="79" t="s">
        <v>35</v>
      </c>
    </row>
    <row r="41" spans="1:1" ht="15.75" thickTop="1" thickBot="1" x14ac:dyDescent="0.25">
      <c r="A41" s="79" t="s">
        <v>235</v>
      </c>
    </row>
    <row r="42" spans="1:1" ht="15.75" thickTop="1" thickBot="1" x14ac:dyDescent="0.25">
      <c r="A42" s="94" t="s">
        <v>242</v>
      </c>
    </row>
    <row r="43" spans="1:1" ht="15.75" thickTop="1" thickBot="1" x14ac:dyDescent="0.25">
      <c r="A43" s="79" t="s">
        <v>236</v>
      </c>
    </row>
    <row r="44" spans="1:1" ht="15.75" thickTop="1" thickBot="1" x14ac:dyDescent="0.25">
      <c r="A44" s="79" t="s">
        <v>238</v>
      </c>
    </row>
    <row r="45" spans="1:1" ht="15.75" thickTop="1" thickBot="1" x14ac:dyDescent="0.25">
      <c r="A45" s="79" t="s">
        <v>239</v>
      </c>
    </row>
    <row r="46" spans="1:1" ht="15.75" thickTop="1" thickBot="1" x14ac:dyDescent="0.25">
      <c r="A46" s="79" t="s">
        <v>390</v>
      </c>
    </row>
    <row r="47" spans="1:1" ht="15.75" thickTop="1" thickBot="1" x14ac:dyDescent="0.25">
      <c r="A47" s="79" t="s">
        <v>241</v>
      </c>
    </row>
    <row r="48" spans="1:1" ht="15.75" thickTop="1" thickBot="1" x14ac:dyDescent="0.25">
      <c r="A48" s="79" t="s">
        <v>240</v>
      </c>
    </row>
    <row r="49" spans="1:1" ht="15.75" thickTop="1" thickBot="1" x14ac:dyDescent="0.25">
      <c r="A49" s="94" t="s">
        <v>243</v>
      </c>
    </row>
    <row r="50" spans="1:1" ht="15.75" thickTop="1" thickBot="1" x14ac:dyDescent="0.25">
      <c r="A50" s="94" t="s">
        <v>244</v>
      </c>
    </row>
    <row r="51" spans="1:1" ht="15.75" thickTop="1" thickBot="1" x14ac:dyDescent="0.25">
      <c r="A51" s="99" t="s">
        <v>245</v>
      </c>
    </row>
    <row r="52" spans="1:1" ht="15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6"/>
  <dimension ref="A1:J349"/>
  <sheetViews>
    <sheetView rightToLeft="1" workbookViewId="0">
      <selection activeCell="C80" sqref="C80"/>
    </sheetView>
  </sheetViews>
  <sheetFormatPr defaultColWidth="0" defaultRowHeight="14.25" zeroHeight="1" x14ac:dyDescent="0.2"/>
  <cols>
    <col min="1" max="1" width="38.875" bestFit="1" customWidth="1"/>
    <col min="2" max="2" width="9" style="371" customWidth="1"/>
    <col min="3" max="3" width="29.375" customWidth="1"/>
    <col min="4" max="4" width="9" style="365" customWidth="1"/>
    <col min="5" max="9" width="9" style="366" hidden="1" customWidth="1"/>
    <col min="10" max="10" width="9" style="368" customWidth="1"/>
    <col min="11" max="16384" width="9" hidden="1"/>
  </cols>
  <sheetData>
    <row r="1" spans="1:8" ht="15.75" thickTop="1" x14ac:dyDescent="0.25">
      <c r="A1" s="431" t="s">
        <v>599</v>
      </c>
      <c r="B1" s="370"/>
      <c r="C1" s="433" t="s">
        <v>585</v>
      </c>
      <c r="H1" s="367" t="s">
        <v>580</v>
      </c>
    </row>
    <row r="2" spans="1:8" ht="15.75" thickBot="1" x14ac:dyDescent="0.3">
      <c r="A2" s="432"/>
      <c r="C2" s="434"/>
      <c r="H2" s="369">
        <f>COUNTA(A3:A300)+2</f>
        <v>2</v>
      </c>
    </row>
    <row r="3" spans="1:8" ht="19.5" thickTop="1" thickBot="1" x14ac:dyDescent="0.25">
      <c r="A3" s="364"/>
      <c r="C3" s="364"/>
    </row>
    <row r="4" spans="1:8" ht="19.5" thickTop="1" thickBot="1" x14ac:dyDescent="0.3">
      <c r="A4" s="364"/>
      <c r="C4" s="364"/>
      <c r="H4" s="367" t="s">
        <v>581</v>
      </c>
    </row>
    <row r="5" spans="1:8" ht="19.5" thickTop="1" thickBot="1" x14ac:dyDescent="0.3">
      <c r="A5" s="364"/>
      <c r="C5" s="364"/>
      <c r="H5" s="369">
        <f>COUNTA(C3:C300)+2</f>
        <v>2</v>
      </c>
    </row>
    <row r="6" spans="1:8" ht="19.5" thickTop="1" thickBot="1" x14ac:dyDescent="0.25">
      <c r="A6" s="364"/>
      <c r="C6" s="364"/>
    </row>
    <row r="7" spans="1:8" ht="19.5" thickTop="1" thickBot="1" x14ac:dyDescent="0.25">
      <c r="A7" s="364"/>
      <c r="C7" s="364"/>
    </row>
    <row r="8" spans="1:8" ht="19.5" thickTop="1" thickBot="1" x14ac:dyDescent="0.25">
      <c r="A8" s="364"/>
      <c r="C8" s="364"/>
    </row>
    <row r="9" spans="1:8" ht="19.5" thickTop="1" thickBot="1" x14ac:dyDescent="0.25">
      <c r="A9" s="364"/>
      <c r="C9" s="364"/>
    </row>
    <row r="10" spans="1:8" ht="19.5" thickTop="1" thickBot="1" x14ac:dyDescent="0.25">
      <c r="A10" s="364"/>
      <c r="C10" s="364"/>
    </row>
    <row r="11" spans="1:8" ht="19.5" thickTop="1" thickBot="1" x14ac:dyDescent="0.25">
      <c r="A11" s="364"/>
      <c r="C11" s="364"/>
    </row>
    <row r="12" spans="1:8" ht="19.5" thickTop="1" thickBot="1" x14ac:dyDescent="0.25">
      <c r="A12" s="364"/>
      <c r="C12" s="364"/>
    </row>
    <row r="13" spans="1:8" ht="19.5" thickTop="1" thickBot="1" x14ac:dyDescent="0.25">
      <c r="A13" s="364"/>
      <c r="C13" s="364"/>
    </row>
    <row r="14" spans="1:8" ht="19.5" thickTop="1" thickBot="1" x14ac:dyDescent="0.25">
      <c r="A14" s="364"/>
      <c r="C14" s="364"/>
    </row>
    <row r="15" spans="1:8" ht="19.5" thickTop="1" thickBot="1" x14ac:dyDescent="0.25">
      <c r="A15" s="364"/>
      <c r="C15" s="364"/>
    </row>
    <row r="16" spans="1:8" ht="19.5" thickTop="1" thickBot="1" x14ac:dyDescent="0.25">
      <c r="A16" s="364"/>
      <c r="C16" s="364"/>
    </row>
    <row r="17" spans="1:3" ht="19.5" thickTop="1" thickBot="1" x14ac:dyDescent="0.25">
      <c r="A17" s="364"/>
      <c r="C17" s="364"/>
    </row>
    <row r="18" spans="1:3" ht="19.5" thickTop="1" thickBot="1" x14ac:dyDescent="0.25">
      <c r="A18" s="364"/>
      <c r="C18" s="364"/>
    </row>
    <row r="19" spans="1:3" ht="19.5" thickTop="1" thickBot="1" x14ac:dyDescent="0.25">
      <c r="A19" s="364"/>
      <c r="C19" s="364"/>
    </row>
    <row r="20" spans="1:3" ht="19.5" thickTop="1" thickBot="1" x14ac:dyDescent="0.25">
      <c r="A20" s="364"/>
      <c r="C20" s="364"/>
    </row>
    <row r="21" spans="1:3" ht="19.5" thickTop="1" thickBot="1" x14ac:dyDescent="0.25">
      <c r="A21" s="364"/>
      <c r="C21" s="364"/>
    </row>
    <row r="22" spans="1:3" ht="19.5" thickTop="1" thickBot="1" x14ac:dyDescent="0.25">
      <c r="A22" s="364"/>
      <c r="C22" s="364"/>
    </row>
    <row r="23" spans="1:3" ht="19.5" thickTop="1" thickBot="1" x14ac:dyDescent="0.25">
      <c r="A23" s="364"/>
      <c r="C23" s="364"/>
    </row>
    <row r="24" spans="1:3" ht="19.5" thickTop="1" thickBot="1" x14ac:dyDescent="0.25">
      <c r="A24" s="364"/>
      <c r="C24" s="364"/>
    </row>
    <row r="25" spans="1:3" ht="19.5" thickTop="1" thickBot="1" x14ac:dyDescent="0.25">
      <c r="A25" s="364"/>
      <c r="C25" s="364"/>
    </row>
    <row r="26" spans="1:3" ht="19.5" thickTop="1" thickBot="1" x14ac:dyDescent="0.25">
      <c r="A26" s="364"/>
      <c r="C26" s="364"/>
    </row>
    <row r="27" spans="1:3" ht="19.5" thickTop="1" thickBot="1" x14ac:dyDescent="0.25">
      <c r="A27" s="364"/>
      <c r="C27" s="364"/>
    </row>
    <row r="28" spans="1:3" ht="19.5" thickTop="1" thickBot="1" x14ac:dyDescent="0.25">
      <c r="A28" s="364"/>
      <c r="C28" s="364"/>
    </row>
    <row r="29" spans="1:3" ht="19.5" thickTop="1" thickBot="1" x14ac:dyDescent="0.25">
      <c r="A29" s="364"/>
      <c r="C29" s="364"/>
    </row>
    <row r="30" spans="1:3" ht="19.5" thickTop="1" thickBot="1" x14ac:dyDescent="0.25">
      <c r="A30" s="364"/>
      <c r="C30" s="364"/>
    </row>
    <row r="31" spans="1:3" ht="19.5" thickTop="1" thickBot="1" x14ac:dyDescent="0.25">
      <c r="A31" s="364"/>
      <c r="C31" s="364"/>
    </row>
    <row r="32" spans="1:3" ht="19.5" thickTop="1" thickBot="1" x14ac:dyDescent="0.25">
      <c r="A32" s="364"/>
      <c r="C32" s="364"/>
    </row>
    <row r="33" spans="1:3" ht="19.5" thickTop="1" thickBot="1" x14ac:dyDescent="0.25">
      <c r="A33" s="364"/>
      <c r="C33" s="364"/>
    </row>
    <row r="34" spans="1:3" ht="19.5" thickTop="1" thickBot="1" x14ac:dyDescent="0.25">
      <c r="A34" s="364"/>
      <c r="C34" s="364"/>
    </row>
    <row r="35" spans="1:3" ht="19.5" thickTop="1" thickBot="1" x14ac:dyDescent="0.25">
      <c r="A35" s="364"/>
      <c r="C35" s="364"/>
    </row>
    <row r="36" spans="1:3" ht="19.5" thickTop="1" thickBot="1" x14ac:dyDescent="0.25">
      <c r="A36" s="364"/>
      <c r="C36" s="364"/>
    </row>
    <row r="37" spans="1:3" ht="19.5" thickTop="1" thickBot="1" x14ac:dyDescent="0.25">
      <c r="A37" s="364"/>
      <c r="C37" s="364"/>
    </row>
    <row r="38" spans="1:3" ht="19.5" thickTop="1" thickBot="1" x14ac:dyDescent="0.25">
      <c r="A38" s="364"/>
      <c r="C38" s="364"/>
    </row>
    <row r="39" spans="1:3" ht="19.5" thickTop="1" thickBot="1" x14ac:dyDescent="0.25">
      <c r="A39" s="364"/>
      <c r="C39" s="364"/>
    </row>
    <row r="40" spans="1:3" ht="19.5" thickTop="1" thickBot="1" x14ac:dyDescent="0.25">
      <c r="A40" s="364"/>
      <c r="C40" s="364"/>
    </row>
    <row r="41" spans="1:3" ht="19.5" thickTop="1" thickBot="1" x14ac:dyDescent="0.25">
      <c r="A41" s="364"/>
      <c r="C41" s="364"/>
    </row>
    <row r="42" spans="1:3" ht="19.5" thickTop="1" thickBot="1" x14ac:dyDescent="0.25">
      <c r="A42" s="364"/>
      <c r="C42" s="364"/>
    </row>
    <row r="43" spans="1:3" ht="19.5" thickTop="1" thickBot="1" x14ac:dyDescent="0.25">
      <c r="A43" s="364"/>
      <c r="C43" s="364"/>
    </row>
    <row r="44" spans="1:3" ht="19.5" thickTop="1" thickBot="1" x14ac:dyDescent="0.25">
      <c r="A44" s="364"/>
      <c r="C44" s="364"/>
    </row>
    <row r="45" spans="1:3" ht="19.5" thickTop="1" thickBot="1" x14ac:dyDescent="0.25">
      <c r="A45" s="364"/>
      <c r="C45" s="364"/>
    </row>
    <row r="46" spans="1:3" ht="19.5" thickTop="1" thickBot="1" x14ac:dyDescent="0.25">
      <c r="A46" s="364"/>
      <c r="C46" s="364"/>
    </row>
    <row r="47" spans="1:3" ht="19.5" thickTop="1" thickBot="1" x14ac:dyDescent="0.25">
      <c r="A47" s="364"/>
      <c r="C47" s="364"/>
    </row>
    <row r="48" spans="1:3" ht="19.5" thickTop="1" thickBot="1" x14ac:dyDescent="0.25">
      <c r="A48" s="364"/>
      <c r="C48" s="364"/>
    </row>
    <row r="49" spans="1:3" ht="19.5" thickTop="1" thickBot="1" x14ac:dyDescent="0.25">
      <c r="A49" s="364"/>
      <c r="C49" s="364"/>
    </row>
    <row r="50" spans="1:3" ht="19.5" thickTop="1" thickBot="1" x14ac:dyDescent="0.25">
      <c r="A50" s="364"/>
      <c r="C50" s="364"/>
    </row>
    <row r="51" spans="1:3" ht="19.5" thickTop="1" thickBot="1" x14ac:dyDescent="0.25">
      <c r="A51" s="364"/>
      <c r="C51" s="364"/>
    </row>
    <row r="52" spans="1:3" ht="19.5" thickTop="1" thickBot="1" x14ac:dyDescent="0.25">
      <c r="A52" s="364"/>
      <c r="C52" s="364"/>
    </row>
    <row r="53" spans="1:3" ht="19.5" thickTop="1" thickBot="1" x14ac:dyDescent="0.25">
      <c r="A53" s="364"/>
      <c r="C53" s="364"/>
    </row>
    <row r="54" spans="1:3" ht="19.5" thickTop="1" thickBot="1" x14ac:dyDescent="0.25">
      <c r="A54" s="364"/>
      <c r="C54" s="364"/>
    </row>
    <row r="55" spans="1:3" ht="19.5" thickTop="1" thickBot="1" x14ac:dyDescent="0.25">
      <c r="A55" s="364"/>
      <c r="C55" s="364"/>
    </row>
    <row r="56" spans="1:3" ht="19.5" thickTop="1" thickBot="1" x14ac:dyDescent="0.25">
      <c r="A56" s="364"/>
      <c r="C56" s="364"/>
    </row>
    <row r="57" spans="1:3" ht="19.5" thickTop="1" thickBot="1" x14ac:dyDescent="0.25">
      <c r="A57" s="364"/>
      <c r="C57" s="364"/>
    </row>
    <row r="58" spans="1:3" ht="19.5" thickTop="1" thickBot="1" x14ac:dyDescent="0.25">
      <c r="A58" s="364"/>
      <c r="C58" s="364"/>
    </row>
    <row r="59" spans="1:3" ht="19.5" thickTop="1" thickBot="1" x14ac:dyDescent="0.25">
      <c r="A59" s="364"/>
      <c r="C59" s="364"/>
    </row>
    <row r="60" spans="1:3" ht="19.5" thickTop="1" thickBot="1" x14ac:dyDescent="0.25">
      <c r="A60" s="364"/>
      <c r="C60" s="364"/>
    </row>
    <row r="61" spans="1:3" ht="19.5" thickTop="1" thickBot="1" x14ac:dyDescent="0.25">
      <c r="A61" s="364"/>
      <c r="C61" s="364"/>
    </row>
    <row r="62" spans="1:3" ht="19.5" thickTop="1" thickBot="1" x14ac:dyDescent="0.25">
      <c r="A62" s="364"/>
      <c r="C62" s="364"/>
    </row>
    <row r="63" spans="1:3" ht="19.5" thickTop="1" thickBot="1" x14ac:dyDescent="0.25">
      <c r="A63" s="364"/>
      <c r="C63" s="364"/>
    </row>
    <row r="64" spans="1:3" ht="19.5" thickTop="1" thickBot="1" x14ac:dyDescent="0.25">
      <c r="A64" s="364"/>
      <c r="C64" s="364"/>
    </row>
    <row r="65" spans="1:3" ht="19.5" thickTop="1" thickBot="1" x14ac:dyDescent="0.25">
      <c r="A65" s="364"/>
      <c r="C65" s="364"/>
    </row>
    <row r="66" spans="1:3" ht="19.5" thickTop="1" thickBot="1" x14ac:dyDescent="0.25">
      <c r="A66" s="364"/>
      <c r="C66" s="364"/>
    </row>
    <row r="67" spans="1:3" ht="19.5" thickTop="1" thickBot="1" x14ac:dyDescent="0.25">
      <c r="A67" s="364"/>
      <c r="C67" s="364"/>
    </row>
    <row r="68" spans="1:3" ht="19.5" thickTop="1" thickBot="1" x14ac:dyDescent="0.25">
      <c r="A68" s="364"/>
      <c r="C68" s="364"/>
    </row>
    <row r="69" spans="1:3" ht="19.5" thickTop="1" thickBot="1" x14ac:dyDescent="0.25">
      <c r="A69" s="364"/>
      <c r="C69" s="364"/>
    </row>
    <row r="70" spans="1:3" ht="19.5" thickTop="1" thickBot="1" x14ac:dyDescent="0.25">
      <c r="A70" s="364"/>
      <c r="C70" s="364"/>
    </row>
    <row r="71" spans="1:3" ht="19.5" thickTop="1" thickBot="1" x14ac:dyDescent="0.25">
      <c r="A71" s="364"/>
      <c r="C71" s="364"/>
    </row>
    <row r="72" spans="1:3" ht="19.5" thickTop="1" thickBot="1" x14ac:dyDescent="0.25">
      <c r="A72" s="364"/>
      <c r="C72" s="364"/>
    </row>
    <row r="73" spans="1:3" ht="19.5" thickTop="1" thickBot="1" x14ac:dyDescent="0.25">
      <c r="A73" s="364"/>
      <c r="C73" s="364"/>
    </row>
    <row r="74" spans="1:3" ht="19.5" thickTop="1" thickBot="1" x14ac:dyDescent="0.25">
      <c r="A74" s="364"/>
      <c r="C74" s="364"/>
    </row>
    <row r="75" spans="1:3" ht="19.5" thickTop="1" thickBot="1" x14ac:dyDescent="0.25">
      <c r="A75" s="364"/>
      <c r="C75" s="364"/>
    </row>
    <row r="76" spans="1:3" ht="19.5" thickTop="1" thickBot="1" x14ac:dyDescent="0.25">
      <c r="A76" s="364"/>
      <c r="C76" s="364"/>
    </row>
    <row r="77" spans="1:3" ht="19.5" thickTop="1" thickBot="1" x14ac:dyDescent="0.25">
      <c r="A77" s="364"/>
      <c r="C77" s="364"/>
    </row>
    <row r="78" spans="1:3" ht="19.5" thickTop="1" thickBot="1" x14ac:dyDescent="0.25">
      <c r="A78" s="364"/>
      <c r="C78" s="364"/>
    </row>
    <row r="79" spans="1:3" ht="19.5" thickTop="1" thickBot="1" x14ac:dyDescent="0.25">
      <c r="A79" s="364"/>
      <c r="C79" s="364"/>
    </row>
    <row r="80" spans="1:3" ht="19.5" thickTop="1" thickBot="1" x14ac:dyDescent="0.25">
      <c r="A80" s="364"/>
      <c r="C80" s="364"/>
    </row>
    <row r="81" spans="1:3" ht="19.5" thickTop="1" thickBot="1" x14ac:dyDescent="0.25">
      <c r="A81" s="364"/>
      <c r="C81" s="364"/>
    </row>
    <row r="82" spans="1:3" ht="19.5" thickTop="1" thickBot="1" x14ac:dyDescent="0.25">
      <c r="A82" s="364"/>
      <c r="C82" s="364"/>
    </row>
    <row r="83" spans="1:3" ht="19.5" thickTop="1" thickBot="1" x14ac:dyDescent="0.25">
      <c r="A83" s="364"/>
      <c r="C83" s="364"/>
    </row>
    <row r="84" spans="1:3" ht="19.5" thickTop="1" thickBot="1" x14ac:dyDescent="0.25">
      <c r="A84" s="364"/>
      <c r="C84" s="364"/>
    </row>
    <row r="85" spans="1:3" ht="19.5" thickTop="1" thickBot="1" x14ac:dyDescent="0.25">
      <c r="A85" s="364"/>
      <c r="C85" s="364"/>
    </row>
    <row r="86" spans="1:3" ht="19.5" thickTop="1" thickBot="1" x14ac:dyDescent="0.25">
      <c r="A86" s="364"/>
      <c r="C86" s="364"/>
    </row>
    <row r="87" spans="1:3" ht="19.5" thickTop="1" thickBot="1" x14ac:dyDescent="0.25">
      <c r="A87" s="364"/>
      <c r="C87" s="364"/>
    </row>
    <row r="88" spans="1:3" ht="19.5" thickTop="1" thickBot="1" x14ac:dyDescent="0.25">
      <c r="A88" s="364"/>
      <c r="C88" s="364"/>
    </row>
    <row r="89" spans="1:3" ht="19.5" thickTop="1" thickBot="1" x14ac:dyDescent="0.25">
      <c r="A89" s="364"/>
      <c r="C89" s="364"/>
    </row>
    <row r="90" spans="1:3" ht="19.5" thickTop="1" thickBot="1" x14ac:dyDescent="0.25">
      <c r="A90" s="364"/>
      <c r="C90" s="364"/>
    </row>
    <row r="91" spans="1:3" ht="19.5" thickTop="1" thickBot="1" x14ac:dyDescent="0.25">
      <c r="A91" s="364"/>
      <c r="C91" s="364"/>
    </row>
    <row r="92" spans="1:3" ht="19.5" thickTop="1" thickBot="1" x14ac:dyDescent="0.25">
      <c r="A92" s="364"/>
      <c r="C92" s="364"/>
    </row>
    <row r="93" spans="1:3" ht="19.5" thickTop="1" thickBot="1" x14ac:dyDescent="0.25">
      <c r="A93" s="364"/>
      <c r="C93" s="364"/>
    </row>
    <row r="94" spans="1:3" ht="19.5" thickTop="1" thickBot="1" x14ac:dyDescent="0.25">
      <c r="A94" s="364"/>
      <c r="C94" s="364"/>
    </row>
    <row r="95" spans="1:3" ht="19.5" thickTop="1" thickBot="1" x14ac:dyDescent="0.25">
      <c r="A95" s="364"/>
      <c r="C95" s="364"/>
    </row>
    <row r="96" spans="1:3" ht="19.5" thickTop="1" thickBot="1" x14ac:dyDescent="0.25">
      <c r="A96" s="364"/>
      <c r="C96" s="364"/>
    </row>
    <row r="97" spans="1:3" ht="19.5" thickTop="1" thickBot="1" x14ac:dyDescent="0.25">
      <c r="A97" s="364"/>
      <c r="C97" s="364"/>
    </row>
    <row r="98" spans="1:3" ht="19.5" thickTop="1" thickBot="1" x14ac:dyDescent="0.25">
      <c r="A98" s="364"/>
      <c r="C98" s="364"/>
    </row>
    <row r="99" spans="1:3" ht="19.5" thickTop="1" thickBot="1" x14ac:dyDescent="0.25">
      <c r="A99" s="364"/>
      <c r="C99" s="364"/>
    </row>
    <row r="100" spans="1:3" ht="19.5" thickTop="1" thickBot="1" x14ac:dyDescent="0.25">
      <c r="A100" s="364"/>
      <c r="C100" s="364"/>
    </row>
    <row r="101" spans="1:3" ht="19.5" thickTop="1" thickBot="1" x14ac:dyDescent="0.25">
      <c r="A101" s="364"/>
      <c r="C101" s="364"/>
    </row>
    <row r="102" spans="1:3" ht="19.5" thickTop="1" thickBot="1" x14ac:dyDescent="0.25">
      <c r="A102" s="364"/>
      <c r="C102" s="364"/>
    </row>
    <row r="103" spans="1:3" ht="19.5" thickTop="1" thickBot="1" x14ac:dyDescent="0.25">
      <c r="A103" s="364"/>
      <c r="C103" s="364"/>
    </row>
    <row r="104" spans="1:3" ht="19.5" thickTop="1" thickBot="1" x14ac:dyDescent="0.25">
      <c r="A104" s="364"/>
      <c r="C104" s="364"/>
    </row>
    <row r="105" spans="1:3" ht="19.5" thickTop="1" thickBot="1" x14ac:dyDescent="0.25">
      <c r="A105" s="364"/>
      <c r="C105" s="364"/>
    </row>
    <row r="106" spans="1:3" ht="19.5" thickTop="1" thickBot="1" x14ac:dyDescent="0.25">
      <c r="A106" s="364"/>
      <c r="C106" s="364"/>
    </row>
    <row r="107" spans="1:3" ht="19.5" thickTop="1" thickBot="1" x14ac:dyDescent="0.25">
      <c r="A107" s="364"/>
      <c r="C107" s="364"/>
    </row>
    <row r="108" spans="1:3" ht="19.5" thickTop="1" thickBot="1" x14ac:dyDescent="0.25">
      <c r="A108" s="364"/>
      <c r="C108" s="364"/>
    </row>
    <row r="109" spans="1:3" ht="19.5" thickTop="1" thickBot="1" x14ac:dyDescent="0.25">
      <c r="A109" s="364"/>
      <c r="C109" s="364"/>
    </row>
    <row r="110" spans="1:3" ht="19.5" thickTop="1" thickBot="1" x14ac:dyDescent="0.25">
      <c r="A110" s="364"/>
      <c r="C110" s="364"/>
    </row>
    <row r="111" spans="1:3" ht="19.5" thickTop="1" thickBot="1" x14ac:dyDescent="0.25">
      <c r="A111" s="364"/>
      <c r="C111" s="364"/>
    </row>
    <row r="112" spans="1:3" ht="19.5" thickTop="1" thickBot="1" x14ac:dyDescent="0.25">
      <c r="A112" s="364"/>
      <c r="C112" s="364"/>
    </row>
    <row r="113" spans="1:3" ht="19.5" thickTop="1" thickBot="1" x14ac:dyDescent="0.25">
      <c r="A113" s="364"/>
      <c r="C113" s="364"/>
    </row>
    <row r="114" spans="1:3" ht="19.5" thickTop="1" thickBot="1" x14ac:dyDescent="0.25">
      <c r="A114" s="364"/>
      <c r="C114" s="364"/>
    </row>
    <row r="115" spans="1:3" ht="19.5" thickTop="1" thickBot="1" x14ac:dyDescent="0.25">
      <c r="A115" s="364"/>
      <c r="C115" s="364"/>
    </row>
    <row r="116" spans="1:3" ht="19.5" thickTop="1" thickBot="1" x14ac:dyDescent="0.25">
      <c r="A116" s="364"/>
      <c r="C116" s="364"/>
    </row>
    <row r="117" spans="1:3" ht="19.5" thickTop="1" thickBot="1" x14ac:dyDescent="0.25">
      <c r="A117" s="364"/>
      <c r="C117" s="364"/>
    </row>
    <row r="118" spans="1:3" ht="19.5" thickTop="1" thickBot="1" x14ac:dyDescent="0.25">
      <c r="A118" s="364"/>
      <c r="C118" s="364"/>
    </row>
    <row r="119" spans="1:3" ht="19.5" thickTop="1" thickBot="1" x14ac:dyDescent="0.25">
      <c r="A119" s="364"/>
      <c r="C119" s="364"/>
    </row>
    <row r="120" spans="1:3" ht="19.5" thickTop="1" thickBot="1" x14ac:dyDescent="0.25">
      <c r="A120" s="364"/>
      <c r="C120" s="364"/>
    </row>
    <row r="121" spans="1:3" ht="19.5" thickTop="1" thickBot="1" x14ac:dyDescent="0.25">
      <c r="A121" s="364"/>
      <c r="C121" s="364"/>
    </row>
    <row r="122" spans="1:3" ht="19.5" thickTop="1" thickBot="1" x14ac:dyDescent="0.25">
      <c r="A122" s="364"/>
      <c r="C122" s="364"/>
    </row>
    <row r="123" spans="1:3" ht="19.5" thickTop="1" thickBot="1" x14ac:dyDescent="0.25">
      <c r="A123" s="364"/>
      <c r="C123" s="364"/>
    </row>
    <row r="124" spans="1:3" ht="19.5" thickTop="1" thickBot="1" x14ac:dyDescent="0.25">
      <c r="A124" s="364"/>
      <c r="C124" s="364"/>
    </row>
    <row r="125" spans="1:3" ht="19.5" thickTop="1" thickBot="1" x14ac:dyDescent="0.25">
      <c r="A125" s="364"/>
      <c r="C125" s="364"/>
    </row>
    <row r="126" spans="1:3" ht="19.5" thickTop="1" thickBot="1" x14ac:dyDescent="0.25">
      <c r="A126" s="364"/>
      <c r="C126" s="364"/>
    </row>
    <row r="127" spans="1:3" ht="19.5" thickTop="1" thickBot="1" x14ac:dyDescent="0.25">
      <c r="A127" s="364"/>
      <c r="C127" s="364"/>
    </row>
    <row r="128" spans="1:3" ht="19.5" thickTop="1" thickBot="1" x14ac:dyDescent="0.25">
      <c r="A128" s="364"/>
      <c r="C128" s="364"/>
    </row>
    <row r="129" spans="1:3" ht="19.5" thickTop="1" thickBot="1" x14ac:dyDescent="0.25">
      <c r="A129" s="364"/>
      <c r="C129" s="364"/>
    </row>
    <row r="130" spans="1:3" ht="19.5" thickTop="1" thickBot="1" x14ac:dyDescent="0.25">
      <c r="A130" s="364"/>
      <c r="C130" s="364"/>
    </row>
    <row r="131" spans="1:3" ht="19.5" thickTop="1" thickBot="1" x14ac:dyDescent="0.25">
      <c r="A131" s="364"/>
      <c r="C131" s="364"/>
    </row>
    <row r="132" spans="1:3" ht="19.5" thickTop="1" thickBot="1" x14ac:dyDescent="0.25">
      <c r="A132" s="364"/>
      <c r="C132" s="364"/>
    </row>
    <row r="133" spans="1:3" ht="19.5" thickTop="1" thickBot="1" x14ac:dyDescent="0.25">
      <c r="A133" s="364"/>
      <c r="C133" s="364"/>
    </row>
    <row r="134" spans="1:3" ht="19.5" thickTop="1" thickBot="1" x14ac:dyDescent="0.25">
      <c r="A134" s="364"/>
      <c r="C134" s="364"/>
    </row>
    <row r="135" spans="1:3" ht="19.5" thickTop="1" thickBot="1" x14ac:dyDescent="0.25">
      <c r="A135" s="364"/>
      <c r="C135" s="364"/>
    </row>
    <row r="136" spans="1:3" ht="19.5" thickTop="1" thickBot="1" x14ac:dyDescent="0.25">
      <c r="A136" s="364"/>
      <c r="C136" s="364"/>
    </row>
    <row r="137" spans="1:3" ht="19.5" thickTop="1" thickBot="1" x14ac:dyDescent="0.25">
      <c r="A137" s="364"/>
      <c r="C137" s="364"/>
    </row>
    <row r="138" spans="1:3" ht="19.5" thickTop="1" thickBot="1" x14ac:dyDescent="0.25">
      <c r="A138" s="364"/>
      <c r="C138" s="364"/>
    </row>
    <row r="139" spans="1:3" ht="19.5" thickTop="1" thickBot="1" x14ac:dyDescent="0.25">
      <c r="A139" s="364"/>
      <c r="C139" s="364"/>
    </row>
    <row r="140" spans="1:3" ht="19.5" thickTop="1" thickBot="1" x14ac:dyDescent="0.25">
      <c r="A140" s="364"/>
      <c r="C140" s="364"/>
    </row>
    <row r="141" spans="1:3" ht="19.5" thickTop="1" thickBot="1" x14ac:dyDescent="0.25">
      <c r="A141" s="364"/>
      <c r="C141" s="364"/>
    </row>
    <row r="142" spans="1:3" ht="19.5" thickTop="1" thickBot="1" x14ac:dyDescent="0.25">
      <c r="A142" s="364"/>
      <c r="C142" s="364"/>
    </row>
    <row r="143" spans="1:3" ht="19.5" thickTop="1" thickBot="1" x14ac:dyDescent="0.25">
      <c r="A143" s="364"/>
      <c r="C143" s="364"/>
    </row>
    <row r="144" spans="1:3" ht="19.5" thickTop="1" thickBot="1" x14ac:dyDescent="0.25">
      <c r="A144" s="364"/>
      <c r="C144" s="364"/>
    </row>
    <row r="145" spans="1:3" ht="19.5" thickTop="1" thickBot="1" x14ac:dyDescent="0.25">
      <c r="A145" s="364"/>
      <c r="C145" s="364"/>
    </row>
    <row r="146" spans="1:3" ht="19.5" thickTop="1" thickBot="1" x14ac:dyDescent="0.25">
      <c r="A146" s="364"/>
      <c r="C146" s="364"/>
    </row>
    <row r="147" spans="1:3" ht="19.5" thickTop="1" thickBot="1" x14ac:dyDescent="0.25">
      <c r="A147" s="364"/>
      <c r="C147" s="364"/>
    </row>
    <row r="148" spans="1:3" ht="19.5" thickTop="1" thickBot="1" x14ac:dyDescent="0.25">
      <c r="A148" s="364"/>
      <c r="C148" s="364"/>
    </row>
    <row r="149" spans="1:3" ht="19.5" thickTop="1" thickBot="1" x14ac:dyDescent="0.25">
      <c r="A149" s="364"/>
      <c r="C149" s="364"/>
    </row>
    <row r="150" spans="1:3" ht="19.5" thickTop="1" thickBot="1" x14ac:dyDescent="0.25">
      <c r="A150" s="364"/>
      <c r="C150" s="364"/>
    </row>
    <row r="151" spans="1:3" ht="19.5" thickTop="1" thickBot="1" x14ac:dyDescent="0.25">
      <c r="A151" s="364"/>
      <c r="C151" s="364"/>
    </row>
    <row r="152" spans="1:3" ht="19.5" thickTop="1" thickBot="1" x14ac:dyDescent="0.25">
      <c r="A152" s="364"/>
      <c r="C152" s="364"/>
    </row>
    <row r="153" spans="1:3" ht="19.5" thickTop="1" thickBot="1" x14ac:dyDescent="0.25">
      <c r="A153" s="364"/>
      <c r="C153" s="364"/>
    </row>
    <row r="154" spans="1:3" ht="19.5" thickTop="1" thickBot="1" x14ac:dyDescent="0.25">
      <c r="A154" s="364"/>
      <c r="C154" s="364"/>
    </row>
    <row r="155" spans="1:3" ht="19.5" thickTop="1" thickBot="1" x14ac:dyDescent="0.25">
      <c r="A155" s="364"/>
      <c r="C155" s="364"/>
    </row>
    <row r="156" spans="1:3" ht="19.5" thickTop="1" thickBot="1" x14ac:dyDescent="0.25">
      <c r="A156" s="364"/>
      <c r="C156" s="364"/>
    </row>
    <row r="157" spans="1:3" ht="19.5" thickTop="1" thickBot="1" x14ac:dyDescent="0.25">
      <c r="A157" s="364"/>
      <c r="C157" s="364"/>
    </row>
    <row r="158" spans="1:3" ht="19.5" thickTop="1" thickBot="1" x14ac:dyDescent="0.25">
      <c r="A158" s="364"/>
      <c r="C158" s="364"/>
    </row>
    <row r="159" spans="1:3" ht="19.5" thickTop="1" thickBot="1" x14ac:dyDescent="0.25">
      <c r="A159" s="364"/>
      <c r="C159" s="364"/>
    </row>
    <row r="160" spans="1:3" ht="19.5" thickTop="1" thickBot="1" x14ac:dyDescent="0.25">
      <c r="A160" s="364"/>
      <c r="C160" s="364"/>
    </row>
    <row r="161" spans="1:3" ht="19.5" thickTop="1" thickBot="1" x14ac:dyDescent="0.25">
      <c r="A161" s="364"/>
      <c r="C161" s="364"/>
    </row>
    <row r="162" spans="1:3" ht="19.5" thickTop="1" thickBot="1" x14ac:dyDescent="0.25">
      <c r="A162" s="364"/>
      <c r="C162" s="364"/>
    </row>
    <row r="163" spans="1:3" ht="19.5" thickTop="1" thickBot="1" x14ac:dyDescent="0.25">
      <c r="A163" s="364"/>
      <c r="C163" s="364"/>
    </row>
    <row r="164" spans="1:3" ht="19.5" thickTop="1" thickBot="1" x14ac:dyDescent="0.25">
      <c r="A164" s="364"/>
      <c r="C164" s="364"/>
    </row>
    <row r="165" spans="1:3" ht="19.5" thickTop="1" thickBot="1" x14ac:dyDescent="0.25">
      <c r="A165" s="364"/>
      <c r="C165" s="364"/>
    </row>
    <row r="166" spans="1:3" ht="19.5" thickTop="1" thickBot="1" x14ac:dyDescent="0.25">
      <c r="A166" s="364"/>
      <c r="C166" s="364"/>
    </row>
    <row r="167" spans="1:3" ht="19.5" thickTop="1" thickBot="1" x14ac:dyDescent="0.25">
      <c r="A167" s="364"/>
      <c r="C167" s="364"/>
    </row>
    <row r="168" spans="1:3" ht="19.5" thickTop="1" thickBot="1" x14ac:dyDescent="0.25">
      <c r="A168" s="364"/>
      <c r="C168" s="364"/>
    </row>
    <row r="169" spans="1:3" ht="19.5" thickTop="1" thickBot="1" x14ac:dyDescent="0.25">
      <c r="A169" s="364"/>
      <c r="C169" s="364"/>
    </row>
    <row r="170" spans="1:3" ht="19.5" thickTop="1" thickBot="1" x14ac:dyDescent="0.25">
      <c r="A170" s="364"/>
      <c r="C170" s="364"/>
    </row>
    <row r="171" spans="1:3" ht="19.5" thickTop="1" thickBot="1" x14ac:dyDescent="0.25">
      <c r="A171" s="364"/>
      <c r="C171" s="364"/>
    </row>
    <row r="172" spans="1:3" ht="19.5" thickTop="1" thickBot="1" x14ac:dyDescent="0.25">
      <c r="A172" s="364"/>
      <c r="C172" s="364"/>
    </row>
    <row r="173" spans="1:3" ht="19.5" thickTop="1" thickBot="1" x14ac:dyDescent="0.25">
      <c r="A173" s="364"/>
      <c r="C173" s="364"/>
    </row>
    <row r="174" spans="1:3" ht="19.5" thickTop="1" thickBot="1" x14ac:dyDescent="0.25">
      <c r="A174" s="364"/>
      <c r="C174" s="364"/>
    </row>
    <row r="175" spans="1:3" ht="19.5" thickTop="1" thickBot="1" x14ac:dyDescent="0.25">
      <c r="A175" s="364"/>
      <c r="C175" s="364"/>
    </row>
    <row r="176" spans="1:3" ht="19.5" thickTop="1" thickBot="1" x14ac:dyDescent="0.25">
      <c r="A176" s="364"/>
      <c r="C176" s="364"/>
    </row>
    <row r="177" spans="1:3" ht="19.5" thickTop="1" thickBot="1" x14ac:dyDescent="0.25">
      <c r="A177" s="364"/>
      <c r="C177" s="364"/>
    </row>
    <row r="178" spans="1:3" ht="19.5" thickTop="1" thickBot="1" x14ac:dyDescent="0.25">
      <c r="A178" s="364"/>
      <c r="C178" s="364"/>
    </row>
    <row r="179" spans="1:3" ht="19.5" thickTop="1" thickBot="1" x14ac:dyDescent="0.25">
      <c r="A179" s="364"/>
      <c r="C179" s="364"/>
    </row>
    <row r="180" spans="1:3" ht="19.5" thickTop="1" thickBot="1" x14ac:dyDescent="0.25">
      <c r="A180" s="364"/>
      <c r="C180" s="364"/>
    </row>
    <row r="181" spans="1:3" ht="19.5" thickTop="1" thickBot="1" x14ac:dyDescent="0.25">
      <c r="A181" s="364"/>
      <c r="C181" s="364"/>
    </row>
    <row r="182" spans="1:3" ht="19.5" thickTop="1" thickBot="1" x14ac:dyDescent="0.25">
      <c r="A182" s="364"/>
      <c r="C182" s="364"/>
    </row>
    <row r="183" spans="1:3" ht="19.5" thickTop="1" thickBot="1" x14ac:dyDescent="0.25">
      <c r="A183" s="364"/>
      <c r="C183" s="364"/>
    </row>
    <row r="184" spans="1:3" ht="19.5" thickTop="1" thickBot="1" x14ac:dyDescent="0.25">
      <c r="A184" s="364"/>
      <c r="C184" s="364"/>
    </row>
    <row r="185" spans="1:3" ht="19.5" thickTop="1" thickBot="1" x14ac:dyDescent="0.25">
      <c r="A185" s="364"/>
      <c r="C185" s="364"/>
    </row>
    <row r="186" spans="1:3" ht="19.5" thickTop="1" thickBot="1" x14ac:dyDescent="0.25">
      <c r="A186" s="364"/>
      <c r="C186" s="364"/>
    </row>
    <row r="187" spans="1:3" ht="19.5" thickTop="1" thickBot="1" x14ac:dyDescent="0.25">
      <c r="A187" s="364"/>
      <c r="C187" s="364"/>
    </row>
    <row r="188" spans="1:3" ht="19.5" thickTop="1" thickBot="1" x14ac:dyDescent="0.25">
      <c r="A188" s="364"/>
      <c r="C188" s="364"/>
    </row>
    <row r="189" spans="1:3" ht="19.5" thickTop="1" thickBot="1" x14ac:dyDescent="0.25">
      <c r="A189" s="364"/>
      <c r="C189" s="364"/>
    </row>
    <row r="190" spans="1:3" ht="19.5" thickTop="1" thickBot="1" x14ac:dyDescent="0.25">
      <c r="A190" s="364"/>
      <c r="C190" s="364"/>
    </row>
    <row r="191" spans="1:3" ht="19.5" thickTop="1" thickBot="1" x14ac:dyDescent="0.25">
      <c r="A191" s="364"/>
      <c r="C191" s="364"/>
    </row>
    <row r="192" spans="1:3" ht="19.5" thickTop="1" thickBot="1" x14ac:dyDescent="0.25">
      <c r="A192" s="364"/>
      <c r="C192" s="364"/>
    </row>
    <row r="193" spans="1:3" ht="19.5" thickTop="1" thickBot="1" x14ac:dyDescent="0.25">
      <c r="A193" s="364"/>
      <c r="C193" s="364"/>
    </row>
    <row r="194" spans="1:3" ht="19.5" thickTop="1" thickBot="1" x14ac:dyDescent="0.25">
      <c r="A194" s="364"/>
      <c r="C194" s="364"/>
    </row>
    <row r="195" spans="1:3" ht="19.5" thickTop="1" thickBot="1" x14ac:dyDescent="0.25">
      <c r="A195" s="364"/>
      <c r="C195" s="364"/>
    </row>
    <row r="196" spans="1:3" ht="19.5" thickTop="1" thickBot="1" x14ac:dyDescent="0.25">
      <c r="A196" s="364"/>
      <c r="C196" s="364"/>
    </row>
    <row r="197" spans="1:3" ht="19.5" thickTop="1" thickBot="1" x14ac:dyDescent="0.25">
      <c r="A197" s="364"/>
      <c r="C197" s="364"/>
    </row>
    <row r="198" spans="1:3" ht="19.5" thickTop="1" thickBot="1" x14ac:dyDescent="0.25">
      <c r="A198" s="364"/>
      <c r="C198" s="364"/>
    </row>
    <row r="199" spans="1:3" ht="19.5" thickTop="1" thickBot="1" x14ac:dyDescent="0.25">
      <c r="A199" s="364"/>
      <c r="C199" s="364"/>
    </row>
    <row r="200" spans="1:3" ht="19.5" thickTop="1" thickBot="1" x14ac:dyDescent="0.25">
      <c r="A200" s="364"/>
      <c r="C200" s="364"/>
    </row>
    <row r="201" spans="1:3" ht="19.5" thickTop="1" thickBot="1" x14ac:dyDescent="0.25">
      <c r="A201" s="364"/>
      <c r="C201" s="364"/>
    </row>
    <row r="202" spans="1:3" ht="19.5" thickTop="1" thickBot="1" x14ac:dyDescent="0.25">
      <c r="A202" s="364"/>
      <c r="C202" s="364"/>
    </row>
    <row r="203" spans="1:3" ht="19.5" thickTop="1" thickBot="1" x14ac:dyDescent="0.25">
      <c r="A203" s="364"/>
      <c r="C203" s="364"/>
    </row>
    <row r="204" spans="1:3" ht="19.5" thickTop="1" thickBot="1" x14ac:dyDescent="0.25">
      <c r="A204" s="364"/>
      <c r="C204" s="364"/>
    </row>
    <row r="205" spans="1:3" ht="19.5" thickTop="1" thickBot="1" x14ac:dyDescent="0.25">
      <c r="A205" s="364"/>
      <c r="C205" s="364"/>
    </row>
    <row r="206" spans="1:3" ht="19.5" thickTop="1" thickBot="1" x14ac:dyDescent="0.25">
      <c r="A206" s="364"/>
      <c r="C206" s="364"/>
    </row>
    <row r="207" spans="1:3" ht="19.5" thickTop="1" thickBot="1" x14ac:dyDescent="0.25">
      <c r="A207" s="364"/>
      <c r="C207" s="364"/>
    </row>
    <row r="208" spans="1:3" ht="19.5" thickTop="1" thickBot="1" x14ac:dyDescent="0.25">
      <c r="A208" s="364"/>
      <c r="C208" s="364"/>
    </row>
    <row r="209" spans="1:3" ht="19.5" thickTop="1" thickBot="1" x14ac:dyDescent="0.25">
      <c r="A209" s="364"/>
      <c r="C209" s="364"/>
    </row>
    <row r="210" spans="1:3" ht="19.5" thickTop="1" thickBot="1" x14ac:dyDescent="0.25">
      <c r="A210" s="364"/>
      <c r="C210" s="364"/>
    </row>
    <row r="211" spans="1:3" ht="19.5" thickTop="1" thickBot="1" x14ac:dyDescent="0.25">
      <c r="A211" s="364"/>
      <c r="C211" s="364"/>
    </row>
    <row r="212" spans="1:3" ht="19.5" thickTop="1" thickBot="1" x14ac:dyDescent="0.25">
      <c r="A212" s="364"/>
      <c r="C212" s="364"/>
    </row>
    <row r="213" spans="1:3" ht="19.5" thickTop="1" thickBot="1" x14ac:dyDescent="0.25">
      <c r="A213" s="364"/>
      <c r="C213" s="364"/>
    </row>
    <row r="214" spans="1:3" ht="19.5" thickTop="1" thickBot="1" x14ac:dyDescent="0.25">
      <c r="A214" s="364"/>
      <c r="C214" s="364"/>
    </row>
    <row r="215" spans="1:3" ht="19.5" thickTop="1" thickBot="1" x14ac:dyDescent="0.25">
      <c r="A215" s="364"/>
      <c r="C215" s="364"/>
    </row>
    <row r="216" spans="1:3" ht="19.5" thickTop="1" thickBot="1" x14ac:dyDescent="0.25">
      <c r="A216" s="364"/>
      <c r="C216" s="364"/>
    </row>
    <row r="217" spans="1:3" ht="19.5" thickTop="1" thickBot="1" x14ac:dyDescent="0.25">
      <c r="A217" s="364"/>
      <c r="C217" s="364"/>
    </row>
    <row r="218" spans="1:3" ht="19.5" thickTop="1" thickBot="1" x14ac:dyDescent="0.25">
      <c r="A218" s="364"/>
      <c r="C218" s="364"/>
    </row>
    <row r="219" spans="1:3" ht="19.5" thickTop="1" thickBot="1" x14ac:dyDescent="0.25">
      <c r="A219" s="364"/>
      <c r="C219" s="364"/>
    </row>
    <row r="220" spans="1:3" ht="19.5" thickTop="1" thickBot="1" x14ac:dyDescent="0.25">
      <c r="A220" s="364"/>
      <c r="C220" s="364"/>
    </row>
    <row r="221" spans="1:3" ht="19.5" thickTop="1" thickBot="1" x14ac:dyDescent="0.25">
      <c r="A221" s="364"/>
      <c r="C221" s="364"/>
    </row>
    <row r="222" spans="1:3" ht="19.5" thickTop="1" thickBot="1" x14ac:dyDescent="0.25">
      <c r="A222" s="364"/>
      <c r="C222" s="364"/>
    </row>
    <row r="223" spans="1:3" ht="19.5" thickTop="1" thickBot="1" x14ac:dyDescent="0.25">
      <c r="A223" s="364"/>
      <c r="C223" s="364"/>
    </row>
    <row r="224" spans="1:3" ht="19.5" thickTop="1" thickBot="1" x14ac:dyDescent="0.25">
      <c r="A224" s="364"/>
      <c r="C224" s="364"/>
    </row>
    <row r="225" spans="1:3" ht="19.5" thickTop="1" thickBot="1" x14ac:dyDescent="0.25">
      <c r="A225" s="364"/>
      <c r="C225" s="364"/>
    </row>
    <row r="226" spans="1:3" ht="19.5" thickTop="1" thickBot="1" x14ac:dyDescent="0.25">
      <c r="A226" s="364"/>
      <c r="C226" s="364"/>
    </row>
    <row r="227" spans="1:3" ht="19.5" thickTop="1" thickBot="1" x14ac:dyDescent="0.25">
      <c r="A227" s="364"/>
      <c r="C227" s="364"/>
    </row>
    <row r="228" spans="1:3" ht="19.5" thickTop="1" thickBot="1" x14ac:dyDescent="0.25">
      <c r="A228" s="364"/>
      <c r="C228" s="364"/>
    </row>
    <row r="229" spans="1:3" ht="19.5" thickTop="1" thickBot="1" x14ac:dyDescent="0.25">
      <c r="A229" s="364"/>
      <c r="C229" s="364"/>
    </row>
    <row r="230" spans="1:3" ht="19.5" thickTop="1" thickBot="1" x14ac:dyDescent="0.25">
      <c r="A230" s="364"/>
      <c r="C230" s="364"/>
    </row>
    <row r="231" spans="1:3" ht="19.5" thickTop="1" thickBot="1" x14ac:dyDescent="0.25">
      <c r="A231" s="364"/>
      <c r="C231" s="364"/>
    </row>
    <row r="232" spans="1:3" ht="19.5" thickTop="1" thickBot="1" x14ac:dyDescent="0.25">
      <c r="A232" s="364"/>
      <c r="C232" s="364"/>
    </row>
    <row r="233" spans="1:3" ht="19.5" thickTop="1" thickBot="1" x14ac:dyDescent="0.25">
      <c r="A233" s="364"/>
      <c r="C233" s="364"/>
    </row>
    <row r="234" spans="1:3" ht="19.5" thickTop="1" thickBot="1" x14ac:dyDescent="0.25">
      <c r="A234" s="364"/>
      <c r="C234" s="364"/>
    </row>
    <row r="235" spans="1:3" ht="19.5" thickTop="1" thickBot="1" x14ac:dyDescent="0.25">
      <c r="A235" s="364"/>
      <c r="C235" s="364"/>
    </row>
    <row r="236" spans="1:3" ht="19.5" thickTop="1" thickBot="1" x14ac:dyDescent="0.25">
      <c r="A236" s="364"/>
      <c r="C236" s="364"/>
    </row>
    <row r="237" spans="1:3" ht="19.5" thickTop="1" thickBot="1" x14ac:dyDescent="0.25">
      <c r="A237" s="364"/>
      <c r="C237" s="364"/>
    </row>
    <row r="238" spans="1:3" ht="19.5" thickTop="1" thickBot="1" x14ac:dyDescent="0.25">
      <c r="A238" s="364"/>
      <c r="C238" s="364"/>
    </row>
    <row r="239" spans="1:3" ht="19.5" thickTop="1" thickBot="1" x14ac:dyDescent="0.25">
      <c r="A239" s="364"/>
      <c r="C239" s="364"/>
    </row>
    <row r="240" spans="1:3" ht="19.5" thickTop="1" thickBot="1" x14ac:dyDescent="0.25">
      <c r="A240" s="364"/>
      <c r="C240" s="364"/>
    </row>
    <row r="241" spans="1:3" ht="19.5" thickTop="1" thickBot="1" x14ac:dyDescent="0.25">
      <c r="A241" s="364"/>
      <c r="C241" s="364"/>
    </row>
    <row r="242" spans="1:3" ht="19.5" thickTop="1" thickBot="1" x14ac:dyDescent="0.25">
      <c r="A242" s="364"/>
      <c r="C242" s="364"/>
    </row>
    <row r="243" spans="1:3" ht="19.5" thickTop="1" thickBot="1" x14ac:dyDescent="0.25">
      <c r="A243" s="364"/>
      <c r="C243" s="364"/>
    </row>
    <row r="244" spans="1:3" ht="19.5" thickTop="1" thickBot="1" x14ac:dyDescent="0.25">
      <c r="A244" s="364"/>
      <c r="C244" s="364"/>
    </row>
    <row r="245" spans="1:3" ht="19.5" thickTop="1" thickBot="1" x14ac:dyDescent="0.25">
      <c r="A245" s="364"/>
      <c r="C245" s="364"/>
    </row>
    <row r="246" spans="1:3" ht="19.5" thickTop="1" thickBot="1" x14ac:dyDescent="0.25">
      <c r="A246" s="364"/>
      <c r="C246" s="364"/>
    </row>
    <row r="247" spans="1:3" ht="19.5" thickTop="1" thickBot="1" x14ac:dyDescent="0.25">
      <c r="A247" s="364"/>
      <c r="C247" s="364"/>
    </row>
    <row r="248" spans="1:3" ht="19.5" thickTop="1" thickBot="1" x14ac:dyDescent="0.25">
      <c r="A248" s="364"/>
      <c r="C248" s="364"/>
    </row>
    <row r="249" spans="1:3" ht="19.5" thickTop="1" thickBot="1" x14ac:dyDescent="0.25">
      <c r="A249" s="364"/>
      <c r="C249" s="364"/>
    </row>
    <row r="250" spans="1:3" ht="19.5" thickTop="1" thickBot="1" x14ac:dyDescent="0.25">
      <c r="A250" s="364"/>
      <c r="C250" s="364"/>
    </row>
    <row r="251" spans="1:3" ht="19.5" thickTop="1" thickBot="1" x14ac:dyDescent="0.25">
      <c r="A251" s="364"/>
      <c r="C251" s="364"/>
    </row>
    <row r="252" spans="1:3" ht="19.5" thickTop="1" thickBot="1" x14ac:dyDescent="0.25">
      <c r="A252" s="364"/>
      <c r="C252" s="364"/>
    </row>
    <row r="253" spans="1:3" ht="19.5" thickTop="1" thickBot="1" x14ac:dyDescent="0.25">
      <c r="A253" s="364"/>
      <c r="C253" s="364"/>
    </row>
    <row r="254" spans="1:3" ht="19.5" thickTop="1" thickBot="1" x14ac:dyDescent="0.25">
      <c r="A254" s="364"/>
      <c r="C254" s="364"/>
    </row>
    <row r="255" spans="1:3" ht="19.5" thickTop="1" thickBot="1" x14ac:dyDescent="0.25">
      <c r="A255" s="364"/>
      <c r="C255" s="364"/>
    </row>
    <row r="256" spans="1:3" ht="19.5" thickTop="1" thickBot="1" x14ac:dyDescent="0.25">
      <c r="A256" s="364"/>
      <c r="C256" s="364"/>
    </row>
    <row r="257" spans="1:3" ht="19.5" thickTop="1" thickBot="1" x14ac:dyDescent="0.25">
      <c r="A257" s="364"/>
      <c r="C257" s="364"/>
    </row>
    <row r="258" spans="1:3" ht="19.5" thickTop="1" thickBot="1" x14ac:dyDescent="0.25">
      <c r="A258" s="364"/>
      <c r="C258" s="364"/>
    </row>
    <row r="259" spans="1:3" ht="19.5" thickTop="1" thickBot="1" x14ac:dyDescent="0.25">
      <c r="A259" s="364"/>
      <c r="C259" s="364"/>
    </row>
    <row r="260" spans="1:3" ht="19.5" thickTop="1" thickBot="1" x14ac:dyDescent="0.25">
      <c r="A260" s="364"/>
      <c r="C260" s="364"/>
    </row>
    <row r="261" spans="1:3" ht="19.5" thickTop="1" thickBot="1" x14ac:dyDescent="0.25">
      <c r="A261" s="364"/>
      <c r="C261" s="364"/>
    </row>
    <row r="262" spans="1:3" ht="19.5" thickTop="1" thickBot="1" x14ac:dyDescent="0.25">
      <c r="A262" s="364"/>
      <c r="C262" s="364"/>
    </row>
    <row r="263" spans="1:3" ht="19.5" thickTop="1" thickBot="1" x14ac:dyDescent="0.25">
      <c r="A263" s="364"/>
      <c r="C263" s="364"/>
    </row>
    <row r="264" spans="1:3" ht="19.5" thickTop="1" thickBot="1" x14ac:dyDescent="0.25">
      <c r="A264" s="364"/>
      <c r="C264" s="364"/>
    </row>
    <row r="265" spans="1:3" ht="19.5" thickTop="1" thickBot="1" x14ac:dyDescent="0.25">
      <c r="A265" s="364"/>
      <c r="C265" s="364"/>
    </row>
    <row r="266" spans="1:3" ht="19.5" thickTop="1" thickBot="1" x14ac:dyDescent="0.25">
      <c r="A266" s="364"/>
      <c r="C266" s="364"/>
    </row>
    <row r="267" spans="1:3" ht="19.5" thickTop="1" thickBot="1" x14ac:dyDescent="0.25">
      <c r="A267" s="364"/>
      <c r="C267" s="364"/>
    </row>
    <row r="268" spans="1:3" ht="19.5" thickTop="1" thickBot="1" x14ac:dyDescent="0.25">
      <c r="A268" s="364"/>
      <c r="C268" s="364"/>
    </row>
    <row r="269" spans="1:3" ht="19.5" thickTop="1" thickBot="1" x14ac:dyDescent="0.25">
      <c r="A269" s="364"/>
      <c r="C269" s="364"/>
    </row>
    <row r="270" spans="1:3" ht="19.5" thickTop="1" thickBot="1" x14ac:dyDescent="0.25">
      <c r="A270" s="364"/>
      <c r="C270" s="364"/>
    </row>
    <row r="271" spans="1:3" ht="19.5" thickTop="1" thickBot="1" x14ac:dyDescent="0.25">
      <c r="A271" s="364"/>
      <c r="C271" s="364"/>
    </row>
    <row r="272" spans="1:3" ht="19.5" thickTop="1" thickBot="1" x14ac:dyDescent="0.25">
      <c r="A272" s="364"/>
      <c r="C272" s="364"/>
    </row>
    <row r="273" spans="1:3" ht="19.5" thickTop="1" thickBot="1" x14ac:dyDescent="0.25">
      <c r="A273" s="364"/>
      <c r="C273" s="364"/>
    </row>
    <row r="274" spans="1:3" ht="19.5" thickTop="1" thickBot="1" x14ac:dyDescent="0.25">
      <c r="A274" s="364"/>
      <c r="C274" s="364"/>
    </row>
    <row r="275" spans="1:3" ht="19.5" thickTop="1" thickBot="1" x14ac:dyDescent="0.25">
      <c r="A275" s="364"/>
      <c r="C275" s="364"/>
    </row>
    <row r="276" spans="1:3" ht="19.5" thickTop="1" thickBot="1" x14ac:dyDescent="0.25">
      <c r="A276" s="364"/>
      <c r="C276" s="364"/>
    </row>
    <row r="277" spans="1:3" ht="19.5" thickTop="1" thickBot="1" x14ac:dyDescent="0.25">
      <c r="A277" s="364"/>
      <c r="C277" s="364"/>
    </row>
    <row r="278" spans="1:3" ht="19.5" thickTop="1" thickBot="1" x14ac:dyDescent="0.25">
      <c r="A278" s="364"/>
      <c r="C278" s="364"/>
    </row>
    <row r="279" spans="1:3" ht="19.5" thickTop="1" thickBot="1" x14ac:dyDescent="0.25">
      <c r="A279" s="364"/>
      <c r="C279" s="364"/>
    </row>
    <row r="280" spans="1:3" ht="19.5" thickTop="1" thickBot="1" x14ac:dyDescent="0.25">
      <c r="A280" s="364"/>
      <c r="C280" s="364"/>
    </row>
    <row r="281" spans="1:3" ht="19.5" thickTop="1" thickBot="1" x14ac:dyDescent="0.25">
      <c r="A281" s="364"/>
      <c r="C281" s="364"/>
    </row>
    <row r="282" spans="1:3" ht="19.5" thickTop="1" thickBot="1" x14ac:dyDescent="0.25">
      <c r="A282" s="364"/>
      <c r="C282" s="364"/>
    </row>
    <row r="283" spans="1:3" ht="19.5" thickTop="1" thickBot="1" x14ac:dyDescent="0.25">
      <c r="A283" s="364"/>
      <c r="C283" s="364"/>
    </row>
    <row r="284" spans="1:3" ht="19.5" thickTop="1" thickBot="1" x14ac:dyDescent="0.25">
      <c r="A284" s="364"/>
      <c r="C284" s="364"/>
    </row>
    <row r="285" spans="1:3" ht="19.5" thickTop="1" thickBot="1" x14ac:dyDescent="0.25">
      <c r="A285" s="364"/>
      <c r="C285" s="364"/>
    </row>
    <row r="286" spans="1:3" ht="19.5" thickTop="1" thickBot="1" x14ac:dyDescent="0.25">
      <c r="A286" s="364"/>
      <c r="C286" s="364"/>
    </row>
    <row r="287" spans="1:3" ht="19.5" thickTop="1" thickBot="1" x14ac:dyDescent="0.25">
      <c r="A287" s="364"/>
      <c r="C287" s="364"/>
    </row>
    <row r="288" spans="1:3" ht="19.5" thickTop="1" thickBot="1" x14ac:dyDescent="0.25">
      <c r="A288" s="364"/>
      <c r="C288" s="364"/>
    </row>
    <row r="289" spans="1:3" ht="19.5" thickTop="1" thickBot="1" x14ac:dyDescent="0.25">
      <c r="A289" s="364"/>
      <c r="C289" s="364"/>
    </row>
    <row r="290" spans="1:3" ht="19.5" thickTop="1" thickBot="1" x14ac:dyDescent="0.25">
      <c r="A290" s="364"/>
      <c r="C290" s="364"/>
    </row>
    <row r="291" spans="1:3" ht="19.5" thickTop="1" thickBot="1" x14ac:dyDescent="0.25">
      <c r="A291" s="364"/>
      <c r="C291" s="364"/>
    </row>
    <row r="292" spans="1:3" ht="19.5" thickTop="1" thickBot="1" x14ac:dyDescent="0.25">
      <c r="A292" s="364"/>
      <c r="C292" s="364"/>
    </row>
    <row r="293" spans="1:3" ht="19.5" thickTop="1" thickBot="1" x14ac:dyDescent="0.25">
      <c r="A293" s="364"/>
      <c r="C293" s="364"/>
    </row>
    <row r="294" spans="1:3" ht="19.5" thickTop="1" thickBot="1" x14ac:dyDescent="0.25">
      <c r="A294" s="364"/>
      <c r="C294" s="364"/>
    </row>
    <row r="295" spans="1:3" ht="19.5" thickTop="1" thickBot="1" x14ac:dyDescent="0.25">
      <c r="A295" s="364"/>
      <c r="C295" s="364"/>
    </row>
    <row r="296" spans="1:3" ht="19.5" thickTop="1" thickBot="1" x14ac:dyDescent="0.25">
      <c r="A296" s="364"/>
      <c r="C296" s="364"/>
    </row>
    <row r="297" spans="1:3" ht="19.5" thickTop="1" thickBot="1" x14ac:dyDescent="0.25">
      <c r="A297" s="364"/>
      <c r="C297" s="364"/>
    </row>
    <row r="298" spans="1:3" ht="19.5" thickTop="1" thickBot="1" x14ac:dyDescent="0.25">
      <c r="A298" s="364"/>
      <c r="C298" s="364"/>
    </row>
    <row r="299" spans="1:3" ht="19.5" thickTop="1" thickBot="1" x14ac:dyDescent="0.25">
      <c r="A299" s="364"/>
      <c r="C299" s="364"/>
    </row>
    <row r="300" spans="1:3" ht="19.5" thickTop="1" thickBot="1" x14ac:dyDescent="0.25">
      <c r="A300" s="364"/>
      <c r="C300" s="364"/>
    </row>
    <row r="301" spans="1:3" ht="15" thickTop="1" x14ac:dyDescent="0.2"/>
    <row r="302" spans="1:3" hidden="1" x14ac:dyDescent="0.2"/>
    <row r="303" spans="1:3" hidden="1" x14ac:dyDescent="0.2"/>
    <row r="304" spans="1:3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</sheetData>
  <sheetProtection algorithmName="SHA-512" hashValue="QtlsZzutmON7Gvx2p7bP0wmvHy0rDu2OkufpHykCOo+5MZXomNSTUIbfKVwliX1iVZE0FbiuZ381f7hwYJOLSw==" saltValue="QERhDfWhwPGpPk2xfDV08g==" spinCount="100000" sheet="1" objects="1" scenarios="1" selectLockedCells="1"/>
  <mergeCells count="2">
    <mergeCell ref="A1:A2"/>
    <mergeCell ref="C1:C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ورقة3">
    <tabColor rgb="FF0070C0"/>
  </sheetPr>
  <dimension ref="A1:AB165"/>
  <sheetViews>
    <sheetView rightToLeft="1" view="pageBreakPreview" topLeftCell="E1" zoomScale="50" zoomScaleNormal="50" zoomScaleSheetLayoutView="50" workbookViewId="0">
      <selection activeCell="R6" sqref="R6"/>
    </sheetView>
  </sheetViews>
  <sheetFormatPr defaultColWidth="0" defaultRowHeight="15" zeroHeight="1" x14ac:dyDescent="0.2"/>
  <cols>
    <col min="1" max="1" width="10.375" style="43" bestFit="1" customWidth="1"/>
    <col min="2" max="2" width="9" style="44" customWidth="1"/>
    <col min="3" max="3" width="15.75" style="46" customWidth="1"/>
    <col min="4" max="4" width="39.375" style="45" customWidth="1"/>
    <col min="5" max="5" width="33" style="45" customWidth="1"/>
    <col min="6" max="6" width="17" style="45" customWidth="1"/>
    <col min="7" max="7" width="13.875" style="45" customWidth="1"/>
    <col min="8" max="8" width="14.75" style="45" customWidth="1"/>
    <col min="9" max="9" width="45.25" style="43" customWidth="1"/>
    <col min="10" max="10" width="44.75" style="43" customWidth="1"/>
    <col min="11" max="11" width="23" style="43" customWidth="1"/>
    <col min="12" max="12" width="30.125" style="43" customWidth="1"/>
    <col min="13" max="13" width="48.875" style="43" customWidth="1"/>
    <col min="14" max="14" width="22.875" style="45" customWidth="1"/>
    <col min="15" max="15" width="24.875" style="45" customWidth="1"/>
    <col min="16" max="16" width="6" style="43" hidden="1" customWidth="1"/>
    <col min="17" max="17" width="5" style="43" hidden="1" customWidth="1"/>
    <col min="18" max="18" width="0.25" style="43" customWidth="1"/>
    <col min="19" max="19" width="25" style="47" customWidth="1"/>
    <col min="20" max="20" width="42.625" style="47" customWidth="1"/>
    <col min="21" max="21" width="9.625" style="257" hidden="1" customWidth="1"/>
    <col min="22" max="22" width="6.375" style="257" hidden="1" customWidth="1"/>
    <col min="23" max="23" width="9.125" style="257" hidden="1" customWidth="1"/>
    <col min="24" max="28" width="9.125" style="257" customWidth="1"/>
    <col min="29" max="16384" width="9.125" style="257" hidden="1"/>
  </cols>
  <sheetData>
    <row r="1" spans="1:23" s="255" customFormat="1" ht="46.5" customHeight="1" x14ac:dyDescent="0.25">
      <c r="A1" s="438" t="s">
        <v>436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101"/>
      <c r="Q1" s="42"/>
      <c r="R1" s="42"/>
      <c r="S1" s="374" t="str">
        <f>"'متلقي الخدمة ومكان التنفيذ'!$A$3:A$"&amp;'متلقي الخدمة ومكان التنفيذ'!H2</f>
        <v>'متلقي الخدمة ومكان التنفيذ'!$A$3:A$2</v>
      </c>
      <c r="T1" s="374"/>
    </row>
    <row r="2" spans="1:23" s="255" customFormat="1" ht="49.5" customHeight="1" thickBot="1" x14ac:dyDescent="0.3">
      <c r="A2" s="441" t="str">
        <f>CONCATENATE('الشاشة الرئيسية'!H6)</f>
        <v/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  <c r="P2" s="101"/>
      <c r="Q2" s="42"/>
      <c r="R2" s="42"/>
      <c r="S2" s="374" t="str">
        <f>"'متلقي الخدمة ومكان التنفيذ'!$c$3:c$"&amp;'متلقي الخدمة ومكان التنفيذ'!H5</f>
        <v>'متلقي الخدمة ومكان التنفيذ'!$c$3:c$2</v>
      </c>
      <c r="T2" s="374"/>
    </row>
    <row r="3" spans="1:23" s="256" customFormat="1" ht="34.5" thickBot="1" x14ac:dyDescent="0.55000000000000004">
      <c r="A3" s="442" t="s">
        <v>301</v>
      </c>
      <c r="B3" s="443"/>
      <c r="C3" s="443"/>
      <c r="D3" s="444"/>
      <c r="E3" s="444"/>
      <c r="F3" s="444"/>
      <c r="G3" s="444"/>
      <c r="H3" s="444"/>
      <c r="I3" s="108" t="s">
        <v>338</v>
      </c>
      <c r="J3" s="397"/>
      <c r="K3" s="267"/>
      <c r="L3" s="459" t="s">
        <v>394</v>
      </c>
      <c r="M3" s="460"/>
      <c r="N3" s="363"/>
      <c r="O3" s="264"/>
      <c r="P3" s="109"/>
      <c r="Q3" s="110"/>
      <c r="R3" s="110"/>
    </row>
    <row r="4" spans="1:23" s="256" customFormat="1" ht="30.75" thickBot="1" x14ac:dyDescent="0.45">
      <c r="A4" s="439" t="s">
        <v>348</v>
      </c>
      <c r="B4" s="439"/>
      <c r="C4" s="440"/>
      <c r="D4" s="391" t="s">
        <v>579</v>
      </c>
      <c r="E4" s="445" t="s">
        <v>349</v>
      </c>
      <c r="F4" s="445"/>
      <c r="G4" s="446"/>
      <c r="H4" s="446"/>
      <c r="I4" s="159" t="s">
        <v>341</v>
      </c>
      <c r="J4" s="397"/>
      <c r="K4" s="267"/>
      <c r="L4" s="459" t="s">
        <v>425</v>
      </c>
      <c r="M4" s="460"/>
      <c r="N4" s="363"/>
      <c r="O4" s="264"/>
      <c r="P4" s="109"/>
      <c r="Q4" s="110"/>
      <c r="R4" s="110"/>
      <c r="S4" s="310"/>
      <c r="T4" s="310"/>
    </row>
    <row r="5" spans="1:23" s="256" customFormat="1" ht="30.75" thickBot="1" x14ac:dyDescent="0.45">
      <c r="A5" s="447" t="s">
        <v>373</v>
      </c>
      <c r="B5" s="448"/>
      <c r="C5" s="396"/>
      <c r="D5" s="160" t="s">
        <v>374</v>
      </c>
      <c r="E5" s="363"/>
      <c r="F5" s="391" t="str">
        <f>IFERROR(VLOOKUP($E$5,date!$B$1:$C$12,2,0),"")</f>
        <v/>
      </c>
      <c r="G5" s="449" t="s">
        <v>432</v>
      </c>
      <c r="H5" s="449"/>
      <c r="I5" s="450"/>
      <c r="J5" s="397"/>
      <c r="K5" s="267"/>
      <c r="L5" s="461" t="s">
        <v>10</v>
      </c>
      <c r="M5" s="462"/>
      <c r="N5" s="392">
        <f>SUM(N3:N4)</f>
        <v>0</v>
      </c>
      <c r="O5" s="264"/>
      <c r="P5" s="109"/>
      <c r="Q5" s="110"/>
      <c r="R5" s="110"/>
      <c r="S5" s="310" t="e">
        <f>N4+S1</f>
        <v>#VALUE!</v>
      </c>
      <c r="T5" s="310"/>
    </row>
    <row r="6" spans="1:23" s="256" customFormat="1" ht="30" x14ac:dyDescent="0.4">
      <c r="A6" s="111"/>
      <c r="B6" s="453" t="s">
        <v>375</v>
      </c>
      <c r="C6" s="453"/>
      <c r="D6" s="398" t="s">
        <v>335</v>
      </c>
      <c r="E6" s="400">
        <v>44440</v>
      </c>
      <c r="F6" s="399" t="s">
        <v>336</v>
      </c>
      <c r="G6" s="470">
        <v>44469</v>
      </c>
      <c r="H6" s="470"/>
      <c r="I6" s="390" t="s">
        <v>524</v>
      </c>
      <c r="J6" s="389" t="str">
        <f ca="1">IFERROR(date!K2,"لم تقم بإدخال الشهر")</f>
        <v>لم تقم بإدخال الشهر</v>
      </c>
      <c r="K6" s="265"/>
      <c r="L6" s="265"/>
      <c r="M6" s="265"/>
      <c r="N6" s="265"/>
      <c r="O6" s="265"/>
      <c r="P6" s="109"/>
      <c r="Q6" s="110"/>
      <c r="R6" s="110"/>
    </row>
    <row r="7" spans="1:23" ht="26.25" thickBot="1" x14ac:dyDescent="0.4">
      <c r="A7" s="104"/>
      <c r="B7" s="105"/>
      <c r="C7" s="103"/>
      <c r="D7" s="103"/>
      <c r="E7" s="381"/>
      <c r="F7" s="103"/>
      <c r="G7" s="381"/>
      <c r="H7" s="276"/>
      <c r="I7" s="276"/>
      <c r="J7" s="276"/>
      <c r="K7" s="276"/>
      <c r="L7" s="102"/>
      <c r="M7" s="111"/>
      <c r="N7" s="102"/>
      <c r="O7" s="277"/>
      <c r="P7" s="278"/>
      <c r="Q7" s="257"/>
      <c r="R7" s="257"/>
      <c r="S7" s="257"/>
      <c r="T7" s="257"/>
    </row>
    <row r="8" spans="1:23" s="258" customFormat="1" ht="31.5" thickTop="1" thickBot="1" x14ac:dyDescent="0.45">
      <c r="A8" s="248"/>
      <c r="B8" s="249"/>
      <c r="C8" s="468" t="s">
        <v>588</v>
      </c>
      <c r="D8" s="468"/>
      <c r="E8" s="468"/>
      <c r="F8" s="468"/>
      <c r="G8" s="468"/>
      <c r="H8" s="468"/>
      <c r="I8" s="467" t="s">
        <v>609</v>
      </c>
      <c r="J8" s="463" t="s">
        <v>388</v>
      </c>
      <c r="K8" s="464"/>
      <c r="L8" s="465"/>
      <c r="M8" s="469" t="s">
        <v>584</v>
      </c>
      <c r="N8" s="435"/>
      <c r="O8" s="410" t="str">
        <f ca="1">IFERROR(date!K2,"لم تقم بإدخال الشهر")</f>
        <v>لم تقم بإدخال الشهر</v>
      </c>
      <c r="P8" s="308">
        <f>البرنامج!L8</f>
        <v>0</v>
      </c>
      <c r="Q8" s="338"/>
      <c r="R8" s="338"/>
    </row>
    <row r="9" spans="1:23" ht="28.5" thickTop="1" thickBot="1" x14ac:dyDescent="0.4">
      <c r="A9" s="237"/>
      <c r="B9" s="105"/>
      <c r="C9" s="451" t="s">
        <v>386</v>
      </c>
      <c r="D9" s="451"/>
      <c r="E9" s="466" t="s">
        <v>435</v>
      </c>
      <c r="F9" s="466"/>
      <c r="G9" s="466" t="s">
        <v>14</v>
      </c>
      <c r="H9" s="466"/>
      <c r="I9" s="467"/>
      <c r="J9" s="401" t="s">
        <v>386</v>
      </c>
      <c r="K9" s="401" t="s">
        <v>376</v>
      </c>
      <c r="L9" s="401" t="s">
        <v>426</v>
      </c>
      <c r="M9" s="339"/>
      <c r="N9" s="336"/>
      <c r="O9" s="307"/>
      <c r="P9" s="47"/>
      <c r="Q9" s="47"/>
      <c r="R9" s="47"/>
      <c r="S9" s="257"/>
      <c r="T9" s="257"/>
    </row>
    <row r="10" spans="1:23" ht="29.25" hidden="1" thickTop="1" thickBot="1" x14ac:dyDescent="0.4">
      <c r="A10" s="106"/>
      <c r="B10" s="105"/>
      <c r="C10" s="451" t="s">
        <v>389</v>
      </c>
      <c r="D10" s="451"/>
      <c r="E10" s="452" t="str">
        <f>IFERROR(VLOOKUP($G$4,date!$B$1:$C$16,2,0),"")</f>
        <v/>
      </c>
      <c r="F10" s="452" t="str">
        <f>IFERROR(VLOOKUP($E$5,date!$B$1:$C$12,2,0),"")</f>
        <v/>
      </c>
      <c r="G10" s="452" t="str">
        <f>IFERROR(VLOOKUP($G$4,date!$B$1:$D$16,3,0),"")</f>
        <v/>
      </c>
      <c r="H10" s="452" t="str">
        <f>IFERROR(VLOOKUP($E$5,date!$B$1:$C$12,2,0),"")</f>
        <v/>
      </c>
      <c r="I10" s="467"/>
      <c r="J10" s="279" t="s">
        <v>387</v>
      </c>
      <c r="K10" s="280" t="str">
        <f>IFERROR((البرنامج!S1/البرنامج!S5),"")</f>
        <v/>
      </c>
      <c r="L10" s="280" t="str">
        <f>IFERROR(100%-K10,"")</f>
        <v/>
      </c>
      <c r="M10" s="340"/>
      <c r="N10" s="337"/>
      <c r="O10" s="309"/>
      <c r="P10" s="341"/>
      <c r="Q10" s="47"/>
      <c r="R10" s="47"/>
      <c r="S10" s="257"/>
      <c r="T10" s="257"/>
    </row>
    <row r="11" spans="1:23" ht="29.25" thickTop="1" thickBot="1" x14ac:dyDescent="0.4">
      <c r="A11" s="107"/>
      <c r="B11" s="105"/>
      <c r="C11" s="451" t="s">
        <v>384</v>
      </c>
      <c r="D11" s="451"/>
      <c r="E11" s="458">
        <f>IFERROR(خلاصةبرنامج!D10+خلاصةبرنامج!D12+خلاصةبرنامج!D14,"")</f>
        <v>0</v>
      </c>
      <c r="F11" s="458"/>
      <c r="G11" s="458" t="str">
        <f>IFERROR(خلاصةبرنامج!D8,"0%")</f>
        <v>0</v>
      </c>
      <c r="H11" s="458"/>
      <c r="I11" s="467"/>
      <c r="J11" s="402" t="s">
        <v>384</v>
      </c>
      <c r="K11" s="393" t="str">
        <f>IFERROR(خلاصةبرنامج!J10,"أدخل البرنامج لتظهر النسبة")</f>
        <v/>
      </c>
      <c r="L11" s="394" t="str">
        <f>IFERROR(خلاصةبرنامج!M10,0)</f>
        <v/>
      </c>
      <c r="M11" s="469" t="s">
        <v>570</v>
      </c>
      <c r="N11" s="435"/>
      <c r="O11" s="395">
        <f>U66</f>
        <v>0</v>
      </c>
      <c r="P11" s="311">
        <f>G13+G18+G23</f>
        <v>0</v>
      </c>
      <c r="Q11" s="47"/>
      <c r="R11" s="47"/>
      <c r="S11" s="257"/>
      <c r="T11" s="257"/>
    </row>
    <row r="12" spans="1:23" ht="29.25" thickTop="1" thickBot="1" x14ac:dyDescent="0.4">
      <c r="A12" s="102"/>
      <c r="B12" s="102"/>
      <c r="C12" s="451" t="s">
        <v>385</v>
      </c>
      <c r="D12" s="451"/>
      <c r="E12" s="458">
        <f>خلاصةبرنامج!B19</f>
        <v>0</v>
      </c>
      <c r="F12" s="458"/>
      <c r="G12" s="458">
        <f>خلاصةبرنامج!D19</f>
        <v>0</v>
      </c>
      <c r="H12" s="458"/>
      <c r="I12" s="467"/>
      <c r="J12" s="402" t="s">
        <v>385</v>
      </c>
      <c r="K12" s="394">
        <f>خلاصةبرنامج!I16</f>
        <v>0</v>
      </c>
      <c r="L12" s="394">
        <f>خلاصةبرنامج!L16</f>
        <v>0</v>
      </c>
      <c r="M12" s="340"/>
      <c r="N12" s="309"/>
      <c r="O12" s="266"/>
      <c r="P12" s="341"/>
      <c r="Q12" s="47"/>
      <c r="R12" s="47"/>
      <c r="S12" s="257"/>
      <c r="T12" s="257"/>
    </row>
    <row r="13" spans="1:23" ht="29.25" thickTop="1" thickBot="1" x14ac:dyDescent="0.25">
      <c r="A13" s="102"/>
      <c r="B13" s="102"/>
      <c r="C13" s="112"/>
      <c r="D13" s="456"/>
      <c r="E13" s="456"/>
      <c r="F13" s="457"/>
      <c r="G13" s="457"/>
      <c r="H13" s="281"/>
      <c r="I13" s="282"/>
      <c r="J13" s="283"/>
      <c r="K13" s="436"/>
      <c r="L13" s="436"/>
      <c r="M13" s="435" t="s">
        <v>571</v>
      </c>
      <c r="N13" s="435"/>
      <c r="O13" s="395">
        <f>'تقرير الانجاز الشهري'!Q8</f>
        <v>0</v>
      </c>
      <c r="P13" s="341"/>
      <c r="Q13" s="47"/>
      <c r="R13" s="47"/>
      <c r="S13" s="257"/>
      <c r="T13" s="257"/>
    </row>
    <row r="14" spans="1:23" ht="38.25" customHeight="1" thickBot="1" x14ac:dyDescent="0.4">
      <c r="A14" s="102"/>
      <c r="B14" s="102"/>
      <c r="C14" s="113"/>
      <c r="D14" s="454"/>
      <c r="E14" s="454"/>
      <c r="F14" s="455"/>
      <c r="G14" s="455"/>
      <c r="H14" s="284"/>
      <c r="I14" s="285"/>
      <c r="J14" s="194"/>
      <c r="K14" s="437"/>
      <c r="L14" s="437"/>
      <c r="M14" s="111"/>
      <c r="N14" s="383">
        <f>IF((AND(NOT(ISBLANK(D16)),NOT(ISBLANK(E16)),NOT(ISBLANK(F16)),NOT(ISBLANK(G16)),NOT(ISBLANK(H16)),NOT(ISBLANK(I16)),NOT(ISBLANK(J16)),NOT(ISBLANK(K16)),NOT(ISBLANK(L16)),NOT(ISBLANK(M16)))),0,5)</f>
        <v>5</v>
      </c>
      <c r="O14" s="102"/>
      <c r="P14" s="341"/>
      <c r="Q14" s="47"/>
      <c r="R14" s="47"/>
      <c r="S14" s="257"/>
      <c r="T14" s="257"/>
    </row>
    <row r="15" spans="1:23" s="259" customFormat="1" ht="65.25" customHeight="1" thickBot="1" x14ac:dyDescent="0.35">
      <c r="A15" s="127" t="s">
        <v>12</v>
      </c>
      <c r="B15" s="127" t="s">
        <v>11</v>
      </c>
      <c r="C15" s="127" t="s">
        <v>13</v>
      </c>
      <c r="D15" s="379" t="s">
        <v>25</v>
      </c>
      <c r="E15" s="379" t="s">
        <v>445</v>
      </c>
      <c r="F15" s="127" t="s">
        <v>513</v>
      </c>
      <c r="G15" s="127" t="s">
        <v>392</v>
      </c>
      <c r="H15" s="127" t="s">
        <v>1</v>
      </c>
      <c r="I15" s="233" t="s">
        <v>600</v>
      </c>
      <c r="J15" s="127" t="s">
        <v>328</v>
      </c>
      <c r="K15" s="379" t="s">
        <v>427</v>
      </c>
      <c r="L15" s="227" t="s">
        <v>462</v>
      </c>
      <c r="M15" s="379" t="s">
        <v>490</v>
      </c>
      <c r="N15" s="127" t="s">
        <v>412</v>
      </c>
      <c r="O15" s="227" t="s">
        <v>440</v>
      </c>
      <c r="P15" s="114" t="s">
        <v>331</v>
      </c>
      <c r="Q15" s="115" t="s">
        <v>332</v>
      </c>
      <c r="R15" s="116"/>
      <c r="S15" s="379" t="s">
        <v>586</v>
      </c>
      <c r="T15" s="379" t="s">
        <v>528</v>
      </c>
      <c r="U15" s="259" t="s">
        <v>604</v>
      </c>
    </row>
    <row r="16" spans="1:23" s="260" customFormat="1" ht="45.75" customHeight="1" thickBot="1" x14ac:dyDescent="0.35">
      <c r="A16" s="161">
        <v>1</v>
      </c>
      <c r="B16" s="117"/>
      <c r="C16" s="118"/>
      <c r="D16" s="117"/>
      <c r="E16" s="117"/>
      <c r="F16" s="117"/>
      <c r="G16" s="378"/>
      <c r="H16" s="123"/>
      <c r="I16" s="214"/>
      <c r="J16" s="214"/>
      <c r="K16" s="119"/>
      <c r="L16" s="119"/>
      <c r="M16" s="216"/>
      <c r="N16" s="378"/>
      <c r="O16" s="378"/>
      <c r="P16" s="120"/>
      <c r="Q16" s="121"/>
      <c r="R16" s="122"/>
      <c r="S16" s="377" t="str">
        <f t="shared" ref="S16:S65" si="0">IF(O16="أخرى","أكتب السبب في خانة الملاحظات",IF(OR(O16="إجازة.مرضية",O16="إجازة.سنوية"),"أرفق صورة عن الإجازة",IF(OR(O16="تكليف.وزارة",O16="تكليف.مديرية"),"أرفق صورة عن التكليف","")))</f>
        <v/>
      </c>
      <c r="T16" s="376"/>
      <c r="U16" s="334">
        <f>COUNTIF($C$16:C16,C16)</f>
        <v>0</v>
      </c>
      <c r="V16" s="260">
        <f>IF(AND(U16&gt;1, N16="نفذ"),U16,0)</f>
        <v>0</v>
      </c>
      <c r="W16" s="260">
        <f>IF(AND(U16=1,N16="نفذ"),1,0)</f>
        <v>0</v>
      </c>
    </row>
    <row r="17" spans="1:23" s="260" customFormat="1" ht="45.75" customHeight="1" thickBot="1" x14ac:dyDescent="0.35">
      <c r="A17" s="162">
        <v>2</v>
      </c>
      <c r="B17" s="117"/>
      <c r="C17" s="118"/>
      <c r="D17" s="117"/>
      <c r="E17" s="117"/>
      <c r="F17" s="117"/>
      <c r="G17" s="378"/>
      <c r="H17" s="123"/>
      <c r="I17" s="215"/>
      <c r="J17" s="215"/>
      <c r="K17" s="124"/>
      <c r="L17" s="124"/>
      <c r="M17" s="216"/>
      <c r="N17" s="378"/>
      <c r="O17" s="380"/>
      <c r="P17" s="120"/>
      <c r="Q17" s="121"/>
      <c r="R17" s="122"/>
      <c r="S17" s="377" t="str">
        <f t="shared" si="0"/>
        <v/>
      </c>
      <c r="T17" s="376"/>
      <c r="U17" s="334">
        <f>COUNTIF($C$16:C17,C17)</f>
        <v>0</v>
      </c>
      <c r="V17" s="260">
        <f>IF(AND(U17&gt;1, N17="نفذ"),U17,0)</f>
        <v>0</v>
      </c>
      <c r="W17" s="260">
        <f t="shared" ref="W17:W65" si="1">IF(AND(U17=1,N17="نفذ"),1,0)</f>
        <v>0</v>
      </c>
    </row>
    <row r="18" spans="1:23" s="260" customFormat="1" ht="45.75" customHeight="1" thickBot="1" x14ac:dyDescent="0.35">
      <c r="A18" s="161">
        <v>3</v>
      </c>
      <c r="B18" s="117"/>
      <c r="C18" s="118"/>
      <c r="D18" s="117"/>
      <c r="E18" s="117"/>
      <c r="F18" s="117"/>
      <c r="G18" s="378"/>
      <c r="H18" s="123"/>
      <c r="I18" s="214"/>
      <c r="J18" s="214"/>
      <c r="K18" s="119"/>
      <c r="L18" s="119"/>
      <c r="M18" s="216"/>
      <c r="N18" s="378"/>
      <c r="O18" s="378"/>
      <c r="P18" s="120"/>
      <c r="Q18" s="121"/>
      <c r="R18" s="122"/>
      <c r="S18" s="377" t="str">
        <f t="shared" si="0"/>
        <v/>
      </c>
      <c r="T18" s="376"/>
      <c r="U18" s="334">
        <f>COUNTIF($C$16:C18,C18)</f>
        <v>0</v>
      </c>
      <c r="V18" s="260">
        <f t="shared" ref="V18:V65" si="2">IF(AND(U18&gt;1, N18="نفذ"),U18,0)</f>
        <v>0</v>
      </c>
      <c r="W18" s="260">
        <f t="shared" si="1"/>
        <v>0</v>
      </c>
    </row>
    <row r="19" spans="1:23" s="260" customFormat="1" ht="45.75" customHeight="1" thickBot="1" x14ac:dyDescent="0.35">
      <c r="A19" s="162">
        <v>4</v>
      </c>
      <c r="B19" s="117"/>
      <c r="C19" s="118"/>
      <c r="D19" s="117"/>
      <c r="E19" s="117"/>
      <c r="F19" s="117"/>
      <c r="G19" s="378"/>
      <c r="H19" s="123"/>
      <c r="I19" s="215"/>
      <c r="J19" s="215"/>
      <c r="K19" s="124"/>
      <c r="L19" s="124"/>
      <c r="M19" s="216"/>
      <c r="N19" s="378"/>
      <c r="O19" s="380"/>
      <c r="P19" s="120"/>
      <c r="Q19" s="121"/>
      <c r="R19" s="122"/>
      <c r="S19" s="377" t="str">
        <f t="shared" si="0"/>
        <v/>
      </c>
      <c r="T19" s="376"/>
      <c r="U19" s="334">
        <f>COUNTIF($C$16:C19,C19)</f>
        <v>0</v>
      </c>
      <c r="V19" s="260">
        <f t="shared" si="2"/>
        <v>0</v>
      </c>
      <c r="W19" s="260">
        <f t="shared" si="1"/>
        <v>0</v>
      </c>
    </row>
    <row r="20" spans="1:23" s="260" customFormat="1" ht="45.75" customHeight="1" thickBot="1" x14ac:dyDescent="0.35">
      <c r="A20" s="161">
        <v>5</v>
      </c>
      <c r="B20" s="117"/>
      <c r="C20" s="118"/>
      <c r="D20" s="117"/>
      <c r="E20" s="117"/>
      <c r="F20" s="117"/>
      <c r="G20" s="378"/>
      <c r="H20" s="123"/>
      <c r="I20" s="214"/>
      <c r="J20" s="214"/>
      <c r="K20" s="124"/>
      <c r="L20" s="119"/>
      <c r="M20" s="216"/>
      <c r="N20" s="378"/>
      <c r="O20" s="378"/>
      <c r="P20" s="120"/>
      <c r="Q20" s="121"/>
      <c r="R20" s="122"/>
      <c r="S20" s="377" t="str">
        <f t="shared" si="0"/>
        <v/>
      </c>
      <c r="T20" s="376"/>
      <c r="U20" s="334">
        <f>COUNTIF($C$16:C20,C20)</f>
        <v>0</v>
      </c>
      <c r="V20" s="260">
        <f t="shared" si="2"/>
        <v>0</v>
      </c>
      <c r="W20" s="260">
        <f t="shared" si="1"/>
        <v>0</v>
      </c>
    </row>
    <row r="21" spans="1:23" s="260" customFormat="1" ht="45.75" customHeight="1" thickBot="1" x14ac:dyDescent="0.35">
      <c r="A21" s="162">
        <v>6</v>
      </c>
      <c r="B21" s="117"/>
      <c r="C21" s="118"/>
      <c r="D21" s="117"/>
      <c r="E21" s="117"/>
      <c r="F21" s="117"/>
      <c r="G21" s="378"/>
      <c r="H21" s="123"/>
      <c r="I21" s="215"/>
      <c r="J21" s="215"/>
      <c r="K21" s="124"/>
      <c r="L21" s="124"/>
      <c r="M21" s="216"/>
      <c r="N21" s="378"/>
      <c r="O21" s="380"/>
      <c r="P21" s="120">
        <f t="shared" ref="P21:P37" si="3">IF(ISBLANK(J21),0,1)</f>
        <v>0</v>
      </c>
      <c r="Q21" s="121">
        <f t="shared" ref="Q21:Q37" si="4">IF(ISBLANK(I21),0,1)</f>
        <v>0</v>
      </c>
      <c r="R21" s="122">
        <f t="shared" ref="R21:R65" si="5">IF(O21="تكليف.وزارة",1,0)</f>
        <v>0</v>
      </c>
      <c r="S21" s="377" t="str">
        <f t="shared" si="0"/>
        <v/>
      </c>
      <c r="T21" s="376"/>
      <c r="U21" s="334">
        <f>COUNTIF($C$16:C21,C21)</f>
        <v>0</v>
      </c>
      <c r="V21" s="260">
        <f t="shared" si="2"/>
        <v>0</v>
      </c>
      <c r="W21" s="260">
        <f t="shared" si="1"/>
        <v>0</v>
      </c>
    </row>
    <row r="22" spans="1:23" s="260" customFormat="1" ht="45.75" customHeight="1" thickBot="1" x14ac:dyDescent="0.35">
      <c r="A22" s="161">
        <v>7</v>
      </c>
      <c r="B22" s="117"/>
      <c r="C22" s="118"/>
      <c r="D22" s="117"/>
      <c r="E22" s="117"/>
      <c r="F22" s="117"/>
      <c r="G22" s="378"/>
      <c r="H22" s="123"/>
      <c r="I22" s="215"/>
      <c r="J22" s="215"/>
      <c r="K22" s="124"/>
      <c r="L22" s="124"/>
      <c r="M22" s="216"/>
      <c r="N22" s="378"/>
      <c r="O22" s="380"/>
      <c r="P22" s="120">
        <f t="shared" si="3"/>
        <v>0</v>
      </c>
      <c r="Q22" s="121">
        <f t="shared" si="4"/>
        <v>0</v>
      </c>
      <c r="R22" s="122">
        <f t="shared" si="5"/>
        <v>0</v>
      </c>
      <c r="S22" s="377" t="str">
        <f t="shared" si="0"/>
        <v/>
      </c>
      <c r="T22" s="376"/>
      <c r="U22" s="334">
        <f>COUNTIF($C$16:C22,C22)</f>
        <v>0</v>
      </c>
      <c r="V22" s="260">
        <f t="shared" si="2"/>
        <v>0</v>
      </c>
      <c r="W22" s="260">
        <f t="shared" si="1"/>
        <v>0</v>
      </c>
    </row>
    <row r="23" spans="1:23" s="260" customFormat="1" ht="45.75" customHeight="1" thickBot="1" x14ac:dyDescent="0.35">
      <c r="A23" s="162">
        <v>8</v>
      </c>
      <c r="B23" s="117"/>
      <c r="C23" s="118"/>
      <c r="D23" s="117"/>
      <c r="E23" s="117"/>
      <c r="F23" s="117"/>
      <c r="G23" s="378"/>
      <c r="H23" s="123"/>
      <c r="I23" s="214"/>
      <c r="J23" s="214"/>
      <c r="K23" s="124"/>
      <c r="L23" s="119"/>
      <c r="M23" s="216"/>
      <c r="N23" s="378"/>
      <c r="O23" s="378"/>
      <c r="P23" s="120">
        <f t="shared" si="3"/>
        <v>0</v>
      </c>
      <c r="Q23" s="121">
        <f t="shared" si="4"/>
        <v>0</v>
      </c>
      <c r="R23" s="122">
        <f t="shared" si="5"/>
        <v>0</v>
      </c>
      <c r="S23" s="377" t="str">
        <f t="shared" si="0"/>
        <v/>
      </c>
      <c r="T23" s="376"/>
      <c r="U23" s="334">
        <f>COUNTIF($C$16:C23,C23)</f>
        <v>0</v>
      </c>
      <c r="V23" s="260">
        <f t="shared" si="2"/>
        <v>0</v>
      </c>
      <c r="W23" s="260">
        <f t="shared" si="1"/>
        <v>0</v>
      </c>
    </row>
    <row r="24" spans="1:23" s="260" customFormat="1" ht="45.75" customHeight="1" thickBot="1" x14ac:dyDescent="0.35">
      <c r="A24" s="161">
        <v>9</v>
      </c>
      <c r="B24" s="117"/>
      <c r="C24" s="118"/>
      <c r="D24" s="117"/>
      <c r="E24" s="117"/>
      <c r="F24" s="117"/>
      <c r="G24" s="378"/>
      <c r="H24" s="123"/>
      <c r="I24" s="215"/>
      <c r="J24" s="215"/>
      <c r="K24" s="124"/>
      <c r="L24" s="124"/>
      <c r="M24" s="216"/>
      <c r="N24" s="378"/>
      <c r="O24" s="380"/>
      <c r="P24" s="120">
        <f t="shared" si="3"/>
        <v>0</v>
      </c>
      <c r="Q24" s="121">
        <f t="shared" si="4"/>
        <v>0</v>
      </c>
      <c r="R24" s="122">
        <f t="shared" si="5"/>
        <v>0</v>
      </c>
      <c r="S24" s="377" t="str">
        <f t="shared" si="0"/>
        <v/>
      </c>
      <c r="T24" s="376"/>
      <c r="U24" s="334">
        <f>COUNTIF($C$16:C24,C24)</f>
        <v>0</v>
      </c>
      <c r="V24" s="260">
        <f t="shared" si="2"/>
        <v>0</v>
      </c>
      <c r="W24" s="260">
        <f t="shared" si="1"/>
        <v>0</v>
      </c>
    </row>
    <row r="25" spans="1:23" s="260" customFormat="1" ht="45.75" customHeight="1" thickBot="1" x14ac:dyDescent="0.35">
      <c r="A25" s="162">
        <v>10</v>
      </c>
      <c r="B25" s="117"/>
      <c r="C25" s="118"/>
      <c r="D25" s="117"/>
      <c r="E25" s="117"/>
      <c r="F25" s="117"/>
      <c r="G25" s="378"/>
      <c r="H25" s="123"/>
      <c r="I25" s="214"/>
      <c r="J25" s="215"/>
      <c r="K25" s="124"/>
      <c r="L25" s="119"/>
      <c r="M25" s="216"/>
      <c r="N25" s="378"/>
      <c r="O25" s="378"/>
      <c r="P25" s="120">
        <f t="shared" si="3"/>
        <v>0</v>
      </c>
      <c r="Q25" s="121">
        <f t="shared" si="4"/>
        <v>0</v>
      </c>
      <c r="R25" s="122">
        <f t="shared" si="5"/>
        <v>0</v>
      </c>
      <c r="S25" s="377" t="str">
        <f t="shared" si="0"/>
        <v/>
      </c>
      <c r="T25" s="376"/>
      <c r="U25" s="334">
        <f>COUNTIF($C$16:C25,C25)</f>
        <v>0</v>
      </c>
      <c r="V25" s="260">
        <f t="shared" si="2"/>
        <v>0</v>
      </c>
      <c r="W25" s="260">
        <f t="shared" si="1"/>
        <v>0</v>
      </c>
    </row>
    <row r="26" spans="1:23" s="260" customFormat="1" ht="45.75" customHeight="1" thickBot="1" x14ac:dyDescent="0.35">
      <c r="A26" s="161">
        <v>11</v>
      </c>
      <c r="B26" s="117"/>
      <c r="C26" s="118"/>
      <c r="D26" s="117"/>
      <c r="E26" s="117"/>
      <c r="F26" s="117"/>
      <c r="G26" s="378"/>
      <c r="H26" s="123"/>
      <c r="I26" s="214"/>
      <c r="J26" s="215"/>
      <c r="K26" s="124"/>
      <c r="L26" s="119"/>
      <c r="M26" s="216"/>
      <c r="N26" s="378"/>
      <c r="O26" s="378"/>
      <c r="P26" s="120">
        <f t="shared" si="3"/>
        <v>0</v>
      </c>
      <c r="Q26" s="121">
        <f t="shared" si="4"/>
        <v>0</v>
      </c>
      <c r="R26" s="122">
        <f t="shared" si="5"/>
        <v>0</v>
      </c>
      <c r="S26" s="377" t="str">
        <f t="shared" si="0"/>
        <v/>
      </c>
      <c r="T26" s="376"/>
      <c r="U26" s="334">
        <f>COUNTIF($C$16:C26,C26)</f>
        <v>0</v>
      </c>
      <c r="V26" s="260">
        <f t="shared" si="2"/>
        <v>0</v>
      </c>
      <c r="W26" s="260">
        <f t="shared" si="1"/>
        <v>0</v>
      </c>
    </row>
    <row r="27" spans="1:23" s="260" customFormat="1" ht="45.75" customHeight="1" thickBot="1" x14ac:dyDescent="0.35">
      <c r="A27" s="162">
        <v>12</v>
      </c>
      <c r="B27" s="117"/>
      <c r="C27" s="118"/>
      <c r="D27" s="117"/>
      <c r="E27" s="117"/>
      <c r="F27" s="117"/>
      <c r="G27" s="378"/>
      <c r="H27" s="123"/>
      <c r="I27" s="214"/>
      <c r="J27" s="215"/>
      <c r="K27" s="124"/>
      <c r="L27" s="119"/>
      <c r="M27" s="216"/>
      <c r="N27" s="378"/>
      <c r="O27" s="378"/>
      <c r="P27" s="120">
        <f t="shared" si="3"/>
        <v>0</v>
      </c>
      <c r="Q27" s="121">
        <f t="shared" si="4"/>
        <v>0</v>
      </c>
      <c r="R27" s="122">
        <f t="shared" si="5"/>
        <v>0</v>
      </c>
      <c r="S27" s="377" t="str">
        <f t="shared" si="0"/>
        <v/>
      </c>
      <c r="T27" s="376"/>
      <c r="U27" s="334">
        <f>COUNTIF($C$16:C27,C27)</f>
        <v>0</v>
      </c>
      <c r="V27" s="260">
        <f t="shared" si="2"/>
        <v>0</v>
      </c>
      <c r="W27" s="260">
        <f t="shared" si="1"/>
        <v>0</v>
      </c>
    </row>
    <row r="28" spans="1:23" s="260" customFormat="1" ht="45.75" customHeight="1" thickBot="1" x14ac:dyDescent="0.35">
      <c r="A28" s="161">
        <v>13</v>
      </c>
      <c r="B28" s="117"/>
      <c r="C28" s="118"/>
      <c r="D28" s="117"/>
      <c r="E28" s="117"/>
      <c r="F28" s="117"/>
      <c r="G28" s="378"/>
      <c r="H28" s="123"/>
      <c r="I28" s="214"/>
      <c r="J28" s="215"/>
      <c r="K28" s="124"/>
      <c r="L28" s="119"/>
      <c r="M28" s="216"/>
      <c r="N28" s="378"/>
      <c r="O28" s="378"/>
      <c r="P28" s="120">
        <f t="shared" si="3"/>
        <v>0</v>
      </c>
      <c r="Q28" s="121">
        <f t="shared" si="4"/>
        <v>0</v>
      </c>
      <c r="R28" s="122">
        <f t="shared" si="5"/>
        <v>0</v>
      </c>
      <c r="S28" s="377" t="str">
        <f t="shared" si="0"/>
        <v/>
      </c>
      <c r="T28" s="376"/>
      <c r="U28" s="334">
        <f>COUNTIF($C$16:C28,C28)</f>
        <v>0</v>
      </c>
      <c r="V28" s="260">
        <f t="shared" si="2"/>
        <v>0</v>
      </c>
      <c r="W28" s="260">
        <f t="shared" si="1"/>
        <v>0</v>
      </c>
    </row>
    <row r="29" spans="1:23" s="260" customFormat="1" ht="45.75" customHeight="1" thickBot="1" x14ac:dyDescent="0.35">
      <c r="A29" s="162">
        <v>14</v>
      </c>
      <c r="B29" s="117"/>
      <c r="C29" s="118"/>
      <c r="D29" s="117"/>
      <c r="E29" s="117"/>
      <c r="F29" s="117"/>
      <c r="G29" s="378"/>
      <c r="H29" s="123"/>
      <c r="I29" s="214"/>
      <c r="J29" s="215"/>
      <c r="K29" s="124"/>
      <c r="L29" s="119"/>
      <c r="M29" s="216"/>
      <c r="N29" s="378"/>
      <c r="O29" s="378"/>
      <c r="P29" s="120">
        <f t="shared" si="3"/>
        <v>0</v>
      </c>
      <c r="Q29" s="121">
        <f t="shared" si="4"/>
        <v>0</v>
      </c>
      <c r="R29" s="122">
        <f t="shared" si="5"/>
        <v>0</v>
      </c>
      <c r="S29" s="377" t="str">
        <f t="shared" si="0"/>
        <v/>
      </c>
      <c r="T29" s="376"/>
      <c r="U29" s="334">
        <f>COUNTIF($C$16:C29,C29)</f>
        <v>0</v>
      </c>
      <c r="V29" s="260">
        <f t="shared" si="2"/>
        <v>0</v>
      </c>
      <c r="W29" s="260">
        <f t="shared" si="1"/>
        <v>0</v>
      </c>
    </row>
    <row r="30" spans="1:23" s="260" customFormat="1" ht="45.75" customHeight="1" thickBot="1" x14ac:dyDescent="0.35">
      <c r="A30" s="161">
        <v>15</v>
      </c>
      <c r="B30" s="117"/>
      <c r="C30" s="118"/>
      <c r="D30" s="117"/>
      <c r="E30" s="117"/>
      <c r="F30" s="117"/>
      <c r="G30" s="378"/>
      <c r="H30" s="123"/>
      <c r="I30" s="214"/>
      <c r="J30" s="215"/>
      <c r="K30" s="124"/>
      <c r="L30" s="119"/>
      <c r="M30" s="216"/>
      <c r="N30" s="378"/>
      <c r="O30" s="378"/>
      <c r="P30" s="120">
        <f t="shared" si="3"/>
        <v>0</v>
      </c>
      <c r="Q30" s="121">
        <f t="shared" si="4"/>
        <v>0</v>
      </c>
      <c r="R30" s="122">
        <f t="shared" si="5"/>
        <v>0</v>
      </c>
      <c r="S30" s="377" t="str">
        <f t="shared" si="0"/>
        <v/>
      </c>
      <c r="T30" s="376"/>
      <c r="U30" s="334">
        <f>COUNTIF($C$16:C30,C30)</f>
        <v>0</v>
      </c>
      <c r="V30" s="260">
        <f t="shared" si="2"/>
        <v>0</v>
      </c>
      <c r="W30" s="260">
        <f t="shared" si="1"/>
        <v>0</v>
      </c>
    </row>
    <row r="31" spans="1:23" s="260" customFormat="1" ht="45.75" customHeight="1" thickBot="1" x14ac:dyDescent="0.35">
      <c r="A31" s="162">
        <v>16</v>
      </c>
      <c r="B31" s="117"/>
      <c r="C31" s="118"/>
      <c r="D31" s="117"/>
      <c r="E31" s="117"/>
      <c r="F31" s="117"/>
      <c r="G31" s="378"/>
      <c r="H31" s="123"/>
      <c r="I31" s="214"/>
      <c r="J31" s="215"/>
      <c r="K31" s="124"/>
      <c r="L31" s="119"/>
      <c r="M31" s="216"/>
      <c r="N31" s="378"/>
      <c r="O31" s="378"/>
      <c r="P31" s="120">
        <f t="shared" si="3"/>
        <v>0</v>
      </c>
      <c r="Q31" s="121">
        <f t="shared" si="4"/>
        <v>0</v>
      </c>
      <c r="R31" s="122">
        <f t="shared" si="5"/>
        <v>0</v>
      </c>
      <c r="S31" s="377" t="str">
        <f t="shared" si="0"/>
        <v/>
      </c>
      <c r="T31" s="376"/>
      <c r="U31" s="334">
        <f>COUNTIF($C$16:C31,C31)</f>
        <v>0</v>
      </c>
      <c r="V31" s="260">
        <f t="shared" si="2"/>
        <v>0</v>
      </c>
      <c r="W31" s="260">
        <f t="shared" si="1"/>
        <v>0</v>
      </c>
    </row>
    <row r="32" spans="1:23" s="260" customFormat="1" ht="45.75" customHeight="1" thickBot="1" x14ac:dyDescent="0.35">
      <c r="A32" s="161">
        <v>17</v>
      </c>
      <c r="B32" s="117"/>
      <c r="C32" s="118"/>
      <c r="D32" s="117"/>
      <c r="E32" s="117"/>
      <c r="F32" s="117"/>
      <c r="G32" s="378"/>
      <c r="H32" s="123"/>
      <c r="I32" s="214"/>
      <c r="J32" s="215"/>
      <c r="K32" s="124"/>
      <c r="L32" s="119"/>
      <c r="M32" s="216"/>
      <c r="N32" s="378"/>
      <c r="O32" s="378"/>
      <c r="P32" s="120">
        <f t="shared" si="3"/>
        <v>0</v>
      </c>
      <c r="Q32" s="121">
        <f t="shared" si="4"/>
        <v>0</v>
      </c>
      <c r="R32" s="122">
        <f t="shared" si="5"/>
        <v>0</v>
      </c>
      <c r="S32" s="377" t="str">
        <f t="shared" si="0"/>
        <v/>
      </c>
      <c r="T32" s="376"/>
      <c r="U32" s="334">
        <f>COUNTIF($C$16:C32,C32)</f>
        <v>0</v>
      </c>
      <c r="V32" s="260">
        <f t="shared" si="2"/>
        <v>0</v>
      </c>
      <c r="W32" s="260">
        <f t="shared" si="1"/>
        <v>0</v>
      </c>
    </row>
    <row r="33" spans="1:23" s="260" customFormat="1" ht="45.75" customHeight="1" thickBot="1" x14ac:dyDescent="0.35">
      <c r="A33" s="162">
        <v>18</v>
      </c>
      <c r="B33" s="117"/>
      <c r="C33" s="118"/>
      <c r="D33" s="117"/>
      <c r="E33" s="117"/>
      <c r="F33" s="117"/>
      <c r="G33" s="378"/>
      <c r="H33" s="123"/>
      <c r="I33" s="214"/>
      <c r="J33" s="215"/>
      <c r="K33" s="124"/>
      <c r="L33" s="119"/>
      <c r="M33" s="216"/>
      <c r="N33" s="378"/>
      <c r="O33" s="378"/>
      <c r="P33" s="120">
        <f t="shared" si="3"/>
        <v>0</v>
      </c>
      <c r="Q33" s="121">
        <f t="shared" si="4"/>
        <v>0</v>
      </c>
      <c r="R33" s="122">
        <f t="shared" si="5"/>
        <v>0</v>
      </c>
      <c r="S33" s="377" t="str">
        <f t="shared" si="0"/>
        <v/>
      </c>
      <c r="T33" s="376"/>
      <c r="U33" s="334">
        <f>COUNTIF($C$16:C33,C33)</f>
        <v>0</v>
      </c>
      <c r="V33" s="260">
        <f t="shared" si="2"/>
        <v>0</v>
      </c>
      <c r="W33" s="260">
        <f t="shared" si="1"/>
        <v>0</v>
      </c>
    </row>
    <row r="34" spans="1:23" s="260" customFormat="1" ht="45.75" customHeight="1" thickBot="1" x14ac:dyDescent="0.35">
      <c r="A34" s="161">
        <v>19</v>
      </c>
      <c r="B34" s="117"/>
      <c r="C34" s="118"/>
      <c r="D34" s="117"/>
      <c r="E34" s="117"/>
      <c r="F34" s="117"/>
      <c r="G34" s="378"/>
      <c r="H34" s="123"/>
      <c r="I34" s="214"/>
      <c r="J34" s="215"/>
      <c r="K34" s="124"/>
      <c r="L34" s="119"/>
      <c r="M34" s="216"/>
      <c r="N34" s="378"/>
      <c r="O34" s="378"/>
      <c r="P34" s="120">
        <f t="shared" si="3"/>
        <v>0</v>
      </c>
      <c r="Q34" s="121">
        <f t="shared" si="4"/>
        <v>0</v>
      </c>
      <c r="R34" s="122">
        <f t="shared" si="5"/>
        <v>0</v>
      </c>
      <c r="S34" s="377" t="str">
        <f t="shared" si="0"/>
        <v/>
      </c>
      <c r="T34" s="376"/>
      <c r="U34" s="334">
        <f>COUNTIF($C$16:C34,C34)</f>
        <v>0</v>
      </c>
      <c r="V34" s="260">
        <f t="shared" si="2"/>
        <v>0</v>
      </c>
      <c r="W34" s="260">
        <f t="shared" si="1"/>
        <v>0</v>
      </c>
    </row>
    <row r="35" spans="1:23" s="260" customFormat="1" ht="45.75" customHeight="1" thickBot="1" x14ac:dyDescent="0.35">
      <c r="A35" s="162">
        <v>20</v>
      </c>
      <c r="B35" s="117"/>
      <c r="C35" s="118"/>
      <c r="D35" s="117"/>
      <c r="E35" s="117"/>
      <c r="F35" s="117"/>
      <c r="G35" s="378"/>
      <c r="H35" s="123"/>
      <c r="I35" s="214"/>
      <c r="J35" s="215"/>
      <c r="K35" s="124"/>
      <c r="L35" s="119"/>
      <c r="M35" s="216"/>
      <c r="N35" s="378"/>
      <c r="O35" s="378"/>
      <c r="P35" s="120">
        <f t="shared" si="3"/>
        <v>0</v>
      </c>
      <c r="Q35" s="121">
        <f t="shared" si="4"/>
        <v>0</v>
      </c>
      <c r="R35" s="122">
        <f t="shared" si="5"/>
        <v>0</v>
      </c>
      <c r="S35" s="377" t="str">
        <f t="shared" si="0"/>
        <v/>
      </c>
      <c r="T35" s="376"/>
      <c r="U35" s="334">
        <f>COUNTIF($C$16:C35,C35)</f>
        <v>0</v>
      </c>
      <c r="V35" s="260">
        <f t="shared" si="2"/>
        <v>0</v>
      </c>
      <c r="W35" s="260">
        <f t="shared" si="1"/>
        <v>0</v>
      </c>
    </row>
    <row r="36" spans="1:23" s="260" customFormat="1" ht="45.75" customHeight="1" thickBot="1" x14ac:dyDescent="0.35">
      <c r="A36" s="161">
        <v>21</v>
      </c>
      <c r="B36" s="117"/>
      <c r="C36" s="118"/>
      <c r="D36" s="117"/>
      <c r="E36" s="117"/>
      <c r="F36" s="117"/>
      <c r="G36" s="378"/>
      <c r="H36" s="123"/>
      <c r="I36" s="214"/>
      <c r="J36" s="215"/>
      <c r="K36" s="124"/>
      <c r="L36" s="119"/>
      <c r="M36" s="216"/>
      <c r="N36" s="378"/>
      <c r="O36" s="378"/>
      <c r="P36" s="120">
        <f t="shared" si="3"/>
        <v>0</v>
      </c>
      <c r="Q36" s="121">
        <f t="shared" si="4"/>
        <v>0</v>
      </c>
      <c r="R36" s="122">
        <f t="shared" si="5"/>
        <v>0</v>
      </c>
      <c r="S36" s="377" t="str">
        <f t="shared" si="0"/>
        <v/>
      </c>
      <c r="T36" s="376"/>
      <c r="U36" s="334">
        <f>COUNTIF($C$16:C36,C36)</f>
        <v>0</v>
      </c>
      <c r="V36" s="260">
        <f t="shared" si="2"/>
        <v>0</v>
      </c>
      <c r="W36" s="260">
        <f t="shared" si="1"/>
        <v>0</v>
      </c>
    </row>
    <row r="37" spans="1:23" s="260" customFormat="1" ht="45.75" customHeight="1" thickBot="1" x14ac:dyDescent="0.35">
      <c r="A37" s="162">
        <v>22</v>
      </c>
      <c r="B37" s="117"/>
      <c r="C37" s="118"/>
      <c r="D37" s="117"/>
      <c r="E37" s="117"/>
      <c r="F37" s="117"/>
      <c r="G37" s="378"/>
      <c r="H37" s="123"/>
      <c r="I37" s="214"/>
      <c r="J37" s="215"/>
      <c r="K37" s="124"/>
      <c r="L37" s="119"/>
      <c r="M37" s="216"/>
      <c r="N37" s="378"/>
      <c r="O37" s="378"/>
      <c r="P37" s="120">
        <f t="shared" si="3"/>
        <v>0</v>
      </c>
      <c r="Q37" s="121">
        <f t="shared" si="4"/>
        <v>0</v>
      </c>
      <c r="R37" s="122">
        <f t="shared" si="5"/>
        <v>0</v>
      </c>
      <c r="S37" s="377" t="str">
        <f t="shared" si="0"/>
        <v/>
      </c>
      <c r="T37" s="376"/>
      <c r="U37" s="334">
        <f>COUNTIF($C$16:C37,C37)</f>
        <v>0</v>
      </c>
      <c r="V37" s="260">
        <f t="shared" si="2"/>
        <v>0</v>
      </c>
      <c r="W37" s="260">
        <f t="shared" si="1"/>
        <v>0</v>
      </c>
    </row>
    <row r="38" spans="1:23" s="260" customFormat="1" ht="45.75" customHeight="1" thickBot="1" x14ac:dyDescent="0.35">
      <c r="A38" s="161">
        <v>23</v>
      </c>
      <c r="B38" s="117"/>
      <c r="C38" s="118"/>
      <c r="D38" s="117"/>
      <c r="E38" s="117"/>
      <c r="F38" s="117"/>
      <c r="G38" s="378"/>
      <c r="H38" s="123"/>
      <c r="I38" s="214"/>
      <c r="J38" s="215"/>
      <c r="K38" s="124"/>
      <c r="L38" s="119"/>
      <c r="M38" s="216"/>
      <c r="N38" s="378"/>
      <c r="O38" s="378"/>
      <c r="P38" s="120">
        <f t="shared" ref="P38:P80" si="6">IF(ISBLANK(J38),0,1)</f>
        <v>0</v>
      </c>
      <c r="Q38" s="121">
        <f t="shared" ref="Q38:Q80" si="7">IF(ISBLANK(I38),0,1)</f>
        <v>0</v>
      </c>
      <c r="R38" s="122">
        <f t="shared" si="5"/>
        <v>0</v>
      </c>
      <c r="S38" s="377" t="str">
        <f t="shared" si="0"/>
        <v/>
      </c>
      <c r="T38" s="376"/>
      <c r="U38" s="334">
        <f>COUNTIF($C$16:C38,C38)</f>
        <v>0</v>
      </c>
      <c r="V38" s="260">
        <f t="shared" si="2"/>
        <v>0</v>
      </c>
      <c r="W38" s="260">
        <f t="shared" si="1"/>
        <v>0</v>
      </c>
    </row>
    <row r="39" spans="1:23" s="260" customFormat="1" ht="45.75" customHeight="1" thickBot="1" x14ac:dyDescent="0.35">
      <c r="A39" s="162">
        <v>24</v>
      </c>
      <c r="B39" s="117"/>
      <c r="C39" s="118"/>
      <c r="D39" s="117"/>
      <c r="E39" s="117"/>
      <c r="F39" s="117"/>
      <c r="G39" s="378"/>
      <c r="H39" s="123"/>
      <c r="I39" s="214"/>
      <c r="J39" s="215"/>
      <c r="K39" s="124"/>
      <c r="L39" s="119"/>
      <c r="M39" s="216"/>
      <c r="N39" s="378"/>
      <c r="O39" s="378"/>
      <c r="P39" s="120">
        <f t="shared" si="6"/>
        <v>0</v>
      </c>
      <c r="Q39" s="121">
        <f t="shared" si="7"/>
        <v>0</v>
      </c>
      <c r="R39" s="122">
        <f t="shared" si="5"/>
        <v>0</v>
      </c>
      <c r="S39" s="377" t="str">
        <f t="shared" si="0"/>
        <v/>
      </c>
      <c r="T39" s="376"/>
      <c r="U39" s="334">
        <f>COUNTIF($C$16:C39,C39)</f>
        <v>0</v>
      </c>
      <c r="V39" s="260">
        <f t="shared" si="2"/>
        <v>0</v>
      </c>
      <c r="W39" s="260">
        <f t="shared" si="1"/>
        <v>0</v>
      </c>
    </row>
    <row r="40" spans="1:23" s="260" customFormat="1" ht="45.75" customHeight="1" thickBot="1" x14ac:dyDescent="0.35">
      <c r="A40" s="161">
        <v>25</v>
      </c>
      <c r="B40" s="117"/>
      <c r="C40" s="118"/>
      <c r="D40" s="117"/>
      <c r="E40" s="117"/>
      <c r="F40" s="117"/>
      <c r="G40" s="378"/>
      <c r="H40" s="123"/>
      <c r="I40" s="214"/>
      <c r="J40" s="215"/>
      <c r="K40" s="124"/>
      <c r="L40" s="119"/>
      <c r="M40" s="216"/>
      <c r="N40" s="378"/>
      <c r="O40" s="378"/>
      <c r="P40" s="120">
        <f t="shared" si="6"/>
        <v>0</v>
      </c>
      <c r="Q40" s="121">
        <f t="shared" si="7"/>
        <v>0</v>
      </c>
      <c r="R40" s="122">
        <f t="shared" si="5"/>
        <v>0</v>
      </c>
      <c r="S40" s="377" t="str">
        <f t="shared" si="0"/>
        <v/>
      </c>
      <c r="T40" s="376"/>
      <c r="U40" s="334">
        <f>COUNTIF($C$16:C40,C40)</f>
        <v>0</v>
      </c>
      <c r="V40" s="260">
        <f t="shared" si="2"/>
        <v>0</v>
      </c>
      <c r="W40" s="260">
        <f t="shared" si="1"/>
        <v>0</v>
      </c>
    </row>
    <row r="41" spans="1:23" s="260" customFormat="1" ht="45.75" customHeight="1" thickBot="1" x14ac:dyDescent="0.35">
      <c r="A41" s="162">
        <v>26</v>
      </c>
      <c r="B41" s="117"/>
      <c r="C41" s="118"/>
      <c r="D41" s="117"/>
      <c r="E41" s="117"/>
      <c r="F41" s="117"/>
      <c r="G41" s="378"/>
      <c r="H41" s="123"/>
      <c r="I41" s="214"/>
      <c r="J41" s="215"/>
      <c r="K41" s="124"/>
      <c r="L41" s="119"/>
      <c r="M41" s="216"/>
      <c r="N41" s="378"/>
      <c r="O41" s="378"/>
      <c r="P41" s="120">
        <f t="shared" si="6"/>
        <v>0</v>
      </c>
      <c r="Q41" s="121">
        <f t="shared" si="7"/>
        <v>0</v>
      </c>
      <c r="R41" s="122">
        <f t="shared" si="5"/>
        <v>0</v>
      </c>
      <c r="S41" s="377" t="str">
        <f t="shared" si="0"/>
        <v/>
      </c>
      <c r="T41" s="376"/>
      <c r="U41" s="334">
        <f>COUNTIF($C$16:C41,C41)</f>
        <v>0</v>
      </c>
      <c r="V41" s="260">
        <f t="shared" si="2"/>
        <v>0</v>
      </c>
      <c r="W41" s="260">
        <f t="shared" si="1"/>
        <v>0</v>
      </c>
    </row>
    <row r="42" spans="1:23" s="260" customFormat="1" ht="45.75" customHeight="1" thickBot="1" x14ac:dyDescent="0.35">
      <c r="A42" s="161">
        <v>27</v>
      </c>
      <c r="B42" s="117"/>
      <c r="C42" s="118"/>
      <c r="D42" s="117"/>
      <c r="E42" s="117"/>
      <c r="F42" s="117"/>
      <c r="G42" s="378"/>
      <c r="H42" s="123"/>
      <c r="I42" s="214"/>
      <c r="J42" s="215"/>
      <c r="K42" s="124"/>
      <c r="L42" s="119"/>
      <c r="M42" s="216"/>
      <c r="N42" s="378"/>
      <c r="O42" s="378"/>
      <c r="P42" s="120">
        <f t="shared" si="6"/>
        <v>0</v>
      </c>
      <c r="Q42" s="121">
        <f t="shared" si="7"/>
        <v>0</v>
      </c>
      <c r="R42" s="122">
        <f t="shared" si="5"/>
        <v>0</v>
      </c>
      <c r="S42" s="377" t="str">
        <f t="shared" si="0"/>
        <v/>
      </c>
      <c r="T42" s="376"/>
      <c r="U42" s="334">
        <f>COUNTIF($C$16:C42,C42)</f>
        <v>0</v>
      </c>
      <c r="V42" s="260">
        <f t="shared" si="2"/>
        <v>0</v>
      </c>
      <c r="W42" s="260">
        <f t="shared" si="1"/>
        <v>0</v>
      </c>
    </row>
    <row r="43" spans="1:23" s="260" customFormat="1" ht="45.75" customHeight="1" thickBot="1" x14ac:dyDescent="0.35">
      <c r="A43" s="162">
        <v>28</v>
      </c>
      <c r="B43" s="117"/>
      <c r="C43" s="118"/>
      <c r="D43" s="117"/>
      <c r="E43" s="117"/>
      <c r="F43" s="117"/>
      <c r="G43" s="378"/>
      <c r="H43" s="123"/>
      <c r="I43" s="214"/>
      <c r="J43" s="215"/>
      <c r="K43" s="124"/>
      <c r="L43" s="119"/>
      <c r="M43" s="216"/>
      <c r="N43" s="378"/>
      <c r="O43" s="378"/>
      <c r="P43" s="120">
        <f t="shared" si="6"/>
        <v>0</v>
      </c>
      <c r="Q43" s="121">
        <f t="shared" si="7"/>
        <v>0</v>
      </c>
      <c r="R43" s="122">
        <f t="shared" si="5"/>
        <v>0</v>
      </c>
      <c r="S43" s="377" t="str">
        <f t="shared" si="0"/>
        <v/>
      </c>
      <c r="T43" s="376"/>
      <c r="U43" s="334">
        <f>COUNTIF($C$16:C43,C43)</f>
        <v>0</v>
      </c>
      <c r="V43" s="260">
        <f t="shared" si="2"/>
        <v>0</v>
      </c>
      <c r="W43" s="260">
        <f t="shared" si="1"/>
        <v>0</v>
      </c>
    </row>
    <row r="44" spans="1:23" s="260" customFormat="1" ht="45.75" customHeight="1" thickBot="1" x14ac:dyDescent="0.35">
      <c r="A44" s="161">
        <v>29</v>
      </c>
      <c r="B44" s="117"/>
      <c r="C44" s="118"/>
      <c r="D44" s="117"/>
      <c r="E44" s="117"/>
      <c r="F44" s="117"/>
      <c r="G44" s="378"/>
      <c r="H44" s="123"/>
      <c r="I44" s="214"/>
      <c r="J44" s="215"/>
      <c r="K44" s="124"/>
      <c r="L44" s="119"/>
      <c r="M44" s="216"/>
      <c r="N44" s="378"/>
      <c r="O44" s="378"/>
      <c r="P44" s="120">
        <f t="shared" si="6"/>
        <v>0</v>
      </c>
      <c r="Q44" s="121">
        <f t="shared" si="7"/>
        <v>0</v>
      </c>
      <c r="R44" s="122">
        <f t="shared" si="5"/>
        <v>0</v>
      </c>
      <c r="S44" s="377" t="str">
        <f t="shared" si="0"/>
        <v/>
      </c>
      <c r="T44" s="376"/>
      <c r="U44" s="334">
        <f>COUNTIF($C$16:C44,C44)</f>
        <v>0</v>
      </c>
      <c r="V44" s="260">
        <f t="shared" si="2"/>
        <v>0</v>
      </c>
      <c r="W44" s="260">
        <f t="shared" si="1"/>
        <v>0</v>
      </c>
    </row>
    <row r="45" spans="1:23" s="260" customFormat="1" ht="45.75" customHeight="1" thickBot="1" x14ac:dyDescent="0.35">
      <c r="A45" s="162">
        <v>30</v>
      </c>
      <c r="B45" s="117"/>
      <c r="C45" s="118"/>
      <c r="D45" s="117"/>
      <c r="E45" s="117"/>
      <c r="F45" s="117"/>
      <c r="G45" s="378"/>
      <c r="H45" s="123"/>
      <c r="I45" s="214"/>
      <c r="J45" s="215"/>
      <c r="K45" s="124"/>
      <c r="L45" s="119"/>
      <c r="M45" s="216"/>
      <c r="N45" s="378"/>
      <c r="O45" s="378"/>
      <c r="P45" s="120">
        <f t="shared" si="6"/>
        <v>0</v>
      </c>
      <c r="Q45" s="121">
        <f t="shared" si="7"/>
        <v>0</v>
      </c>
      <c r="R45" s="122">
        <f t="shared" si="5"/>
        <v>0</v>
      </c>
      <c r="S45" s="377" t="str">
        <f t="shared" si="0"/>
        <v/>
      </c>
      <c r="T45" s="376"/>
      <c r="U45" s="334">
        <f>COUNTIF($C$16:C45,C45)</f>
        <v>0</v>
      </c>
      <c r="V45" s="260">
        <f t="shared" si="2"/>
        <v>0</v>
      </c>
      <c r="W45" s="260">
        <f t="shared" si="1"/>
        <v>0</v>
      </c>
    </row>
    <row r="46" spans="1:23" s="260" customFormat="1" ht="45.75" customHeight="1" thickBot="1" x14ac:dyDescent="0.35">
      <c r="A46" s="161">
        <v>31</v>
      </c>
      <c r="B46" s="117"/>
      <c r="C46" s="118"/>
      <c r="D46" s="117"/>
      <c r="E46" s="117"/>
      <c r="F46" s="117"/>
      <c r="G46" s="378"/>
      <c r="H46" s="123"/>
      <c r="I46" s="214"/>
      <c r="J46" s="215"/>
      <c r="K46" s="124"/>
      <c r="L46" s="119"/>
      <c r="M46" s="216"/>
      <c r="N46" s="378"/>
      <c r="O46" s="378"/>
      <c r="P46" s="120">
        <f t="shared" si="6"/>
        <v>0</v>
      </c>
      <c r="Q46" s="121">
        <f t="shared" si="7"/>
        <v>0</v>
      </c>
      <c r="R46" s="122">
        <f t="shared" si="5"/>
        <v>0</v>
      </c>
      <c r="S46" s="377" t="str">
        <f t="shared" si="0"/>
        <v/>
      </c>
      <c r="T46" s="376"/>
      <c r="U46" s="334">
        <f>COUNTIF($C$16:C46,C46)</f>
        <v>0</v>
      </c>
      <c r="V46" s="260">
        <f t="shared" si="2"/>
        <v>0</v>
      </c>
      <c r="W46" s="260">
        <f t="shared" si="1"/>
        <v>0</v>
      </c>
    </row>
    <row r="47" spans="1:23" s="260" customFormat="1" ht="45.75" customHeight="1" thickBot="1" x14ac:dyDescent="0.35">
      <c r="A47" s="162">
        <v>32</v>
      </c>
      <c r="B47" s="117"/>
      <c r="C47" s="118"/>
      <c r="D47" s="117"/>
      <c r="E47" s="117"/>
      <c r="F47" s="123"/>
      <c r="G47" s="378"/>
      <c r="H47" s="123"/>
      <c r="I47" s="214"/>
      <c r="J47" s="215"/>
      <c r="K47" s="119"/>
      <c r="L47" s="119"/>
      <c r="M47" s="216"/>
      <c r="N47" s="378"/>
      <c r="O47" s="378"/>
      <c r="P47" s="120">
        <f t="shared" si="6"/>
        <v>0</v>
      </c>
      <c r="Q47" s="121">
        <f t="shared" si="7"/>
        <v>0</v>
      </c>
      <c r="R47" s="122">
        <f t="shared" si="5"/>
        <v>0</v>
      </c>
      <c r="S47" s="377" t="str">
        <f t="shared" si="0"/>
        <v/>
      </c>
      <c r="T47" s="376"/>
      <c r="U47" s="334">
        <f>COUNTIF($C$16:C47,C47)</f>
        <v>0</v>
      </c>
      <c r="V47" s="260">
        <f t="shared" si="2"/>
        <v>0</v>
      </c>
      <c r="W47" s="260">
        <f t="shared" si="1"/>
        <v>0</v>
      </c>
    </row>
    <row r="48" spans="1:23" s="260" customFormat="1" ht="45.75" customHeight="1" thickBot="1" x14ac:dyDescent="0.35">
      <c r="A48" s="161">
        <v>33</v>
      </c>
      <c r="B48" s="117"/>
      <c r="C48" s="118"/>
      <c r="D48" s="117"/>
      <c r="E48" s="117"/>
      <c r="F48" s="123"/>
      <c r="G48" s="378"/>
      <c r="H48" s="123"/>
      <c r="I48" s="214"/>
      <c r="J48" s="215"/>
      <c r="K48" s="119"/>
      <c r="L48" s="119"/>
      <c r="M48" s="216"/>
      <c r="N48" s="378"/>
      <c r="O48" s="378"/>
      <c r="P48" s="120">
        <f t="shared" si="6"/>
        <v>0</v>
      </c>
      <c r="Q48" s="121">
        <f t="shared" si="7"/>
        <v>0</v>
      </c>
      <c r="R48" s="122">
        <f t="shared" si="5"/>
        <v>0</v>
      </c>
      <c r="S48" s="377" t="str">
        <f t="shared" si="0"/>
        <v/>
      </c>
      <c r="T48" s="376"/>
      <c r="U48" s="334">
        <f>COUNTIF($C$16:C48,C48)</f>
        <v>0</v>
      </c>
      <c r="V48" s="260">
        <f t="shared" si="2"/>
        <v>0</v>
      </c>
      <c r="W48" s="260">
        <f t="shared" si="1"/>
        <v>0</v>
      </c>
    </row>
    <row r="49" spans="1:23" s="260" customFormat="1" ht="45.75" customHeight="1" thickBot="1" x14ac:dyDescent="0.35">
      <c r="A49" s="162">
        <v>34</v>
      </c>
      <c r="B49" s="117"/>
      <c r="C49" s="118"/>
      <c r="D49" s="117"/>
      <c r="E49" s="117"/>
      <c r="F49" s="123"/>
      <c r="G49" s="378"/>
      <c r="H49" s="123"/>
      <c r="I49" s="214"/>
      <c r="J49" s="215"/>
      <c r="K49" s="119"/>
      <c r="L49" s="119"/>
      <c r="M49" s="216"/>
      <c r="N49" s="378"/>
      <c r="O49" s="378"/>
      <c r="P49" s="120">
        <f t="shared" si="6"/>
        <v>0</v>
      </c>
      <c r="Q49" s="121">
        <f t="shared" si="7"/>
        <v>0</v>
      </c>
      <c r="R49" s="122">
        <f t="shared" si="5"/>
        <v>0</v>
      </c>
      <c r="S49" s="377" t="str">
        <f t="shared" si="0"/>
        <v/>
      </c>
      <c r="T49" s="376"/>
      <c r="U49" s="334">
        <f>COUNTIF($C$16:C49,C49)</f>
        <v>0</v>
      </c>
      <c r="V49" s="260">
        <f t="shared" si="2"/>
        <v>0</v>
      </c>
      <c r="W49" s="260">
        <f t="shared" si="1"/>
        <v>0</v>
      </c>
    </row>
    <row r="50" spans="1:23" s="260" customFormat="1" ht="45.75" customHeight="1" thickBot="1" x14ac:dyDescent="0.35">
      <c r="A50" s="161">
        <v>35</v>
      </c>
      <c r="B50" s="117"/>
      <c r="C50" s="118"/>
      <c r="D50" s="117"/>
      <c r="E50" s="117"/>
      <c r="F50" s="123"/>
      <c r="G50" s="378"/>
      <c r="H50" s="123"/>
      <c r="I50" s="214"/>
      <c r="J50" s="215"/>
      <c r="K50" s="119"/>
      <c r="L50" s="119"/>
      <c r="M50" s="216"/>
      <c r="N50" s="378"/>
      <c r="O50" s="378"/>
      <c r="P50" s="120">
        <f t="shared" si="6"/>
        <v>0</v>
      </c>
      <c r="Q50" s="121">
        <f t="shared" si="7"/>
        <v>0</v>
      </c>
      <c r="R50" s="122">
        <f t="shared" si="5"/>
        <v>0</v>
      </c>
      <c r="S50" s="377" t="str">
        <f t="shared" si="0"/>
        <v/>
      </c>
      <c r="T50" s="376"/>
      <c r="U50" s="334">
        <f>COUNTIF($C$16:C50,C50)</f>
        <v>0</v>
      </c>
      <c r="V50" s="260">
        <f t="shared" si="2"/>
        <v>0</v>
      </c>
      <c r="W50" s="260">
        <f t="shared" si="1"/>
        <v>0</v>
      </c>
    </row>
    <row r="51" spans="1:23" s="260" customFormat="1" ht="45.75" customHeight="1" thickBot="1" x14ac:dyDescent="0.35">
      <c r="A51" s="162">
        <v>36</v>
      </c>
      <c r="B51" s="117"/>
      <c r="C51" s="118"/>
      <c r="D51" s="117"/>
      <c r="E51" s="117"/>
      <c r="F51" s="123"/>
      <c r="G51" s="378"/>
      <c r="H51" s="123"/>
      <c r="I51" s="214"/>
      <c r="J51" s="215"/>
      <c r="K51" s="119"/>
      <c r="L51" s="119"/>
      <c r="M51" s="216"/>
      <c r="N51" s="378"/>
      <c r="O51" s="378"/>
      <c r="P51" s="120">
        <f t="shared" si="6"/>
        <v>0</v>
      </c>
      <c r="Q51" s="121">
        <f t="shared" si="7"/>
        <v>0</v>
      </c>
      <c r="R51" s="122">
        <f t="shared" si="5"/>
        <v>0</v>
      </c>
      <c r="S51" s="377" t="str">
        <f t="shared" si="0"/>
        <v/>
      </c>
      <c r="T51" s="376"/>
      <c r="U51" s="334">
        <f>COUNTIF($C$16:C51,C51)</f>
        <v>0</v>
      </c>
      <c r="V51" s="260">
        <f t="shared" si="2"/>
        <v>0</v>
      </c>
      <c r="W51" s="260">
        <f t="shared" si="1"/>
        <v>0</v>
      </c>
    </row>
    <row r="52" spans="1:23" s="260" customFormat="1" ht="45.75" customHeight="1" thickBot="1" x14ac:dyDescent="0.35">
      <c r="A52" s="161">
        <v>37</v>
      </c>
      <c r="B52" s="117"/>
      <c r="C52" s="118"/>
      <c r="D52" s="117"/>
      <c r="E52" s="117"/>
      <c r="F52" s="123"/>
      <c r="G52" s="378"/>
      <c r="H52" s="123"/>
      <c r="I52" s="214"/>
      <c r="J52" s="215"/>
      <c r="K52" s="119"/>
      <c r="L52" s="119"/>
      <c r="M52" s="216"/>
      <c r="N52" s="378"/>
      <c r="O52" s="378"/>
      <c r="P52" s="120">
        <f t="shared" si="6"/>
        <v>0</v>
      </c>
      <c r="Q52" s="121">
        <f t="shared" si="7"/>
        <v>0</v>
      </c>
      <c r="R52" s="122">
        <f t="shared" si="5"/>
        <v>0</v>
      </c>
      <c r="S52" s="377" t="str">
        <f t="shared" si="0"/>
        <v/>
      </c>
      <c r="T52" s="376"/>
      <c r="U52" s="334">
        <f>COUNTIF($C$16:C52,C52)</f>
        <v>0</v>
      </c>
      <c r="V52" s="260">
        <f t="shared" si="2"/>
        <v>0</v>
      </c>
      <c r="W52" s="260">
        <f t="shared" si="1"/>
        <v>0</v>
      </c>
    </row>
    <row r="53" spans="1:23" s="260" customFormat="1" ht="45.75" customHeight="1" thickBot="1" x14ac:dyDescent="0.35">
      <c r="A53" s="162">
        <v>38</v>
      </c>
      <c r="B53" s="117"/>
      <c r="C53" s="118"/>
      <c r="D53" s="117"/>
      <c r="E53" s="117"/>
      <c r="F53" s="123"/>
      <c r="G53" s="378"/>
      <c r="H53" s="123"/>
      <c r="I53" s="214"/>
      <c r="J53" s="215"/>
      <c r="K53" s="119"/>
      <c r="L53" s="119"/>
      <c r="M53" s="216"/>
      <c r="N53" s="378"/>
      <c r="O53" s="378"/>
      <c r="P53" s="120">
        <f t="shared" si="6"/>
        <v>0</v>
      </c>
      <c r="Q53" s="121">
        <f t="shared" si="7"/>
        <v>0</v>
      </c>
      <c r="R53" s="122">
        <f t="shared" si="5"/>
        <v>0</v>
      </c>
      <c r="S53" s="377" t="str">
        <f t="shared" si="0"/>
        <v/>
      </c>
      <c r="T53" s="376"/>
      <c r="U53" s="334">
        <f>COUNTIF($C$16:C53,C53)</f>
        <v>0</v>
      </c>
      <c r="V53" s="260">
        <f t="shared" si="2"/>
        <v>0</v>
      </c>
      <c r="W53" s="260">
        <f t="shared" si="1"/>
        <v>0</v>
      </c>
    </row>
    <row r="54" spans="1:23" s="260" customFormat="1" ht="45.75" customHeight="1" thickBot="1" x14ac:dyDescent="0.35">
      <c r="A54" s="161">
        <v>39</v>
      </c>
      <c r="B54" s="117"/>
      <c r="C54" s="118"/>
      <c r="D54" s="117"/>
      <c r="E54" s="117"/>
      <c r="F54" s="123"/>
      <c r="G54" s="378"/>
      <c r="H54" s="123"/>
      <c r="I54" s="214"/>
      <c r="J54" s="215"/>
      <c r="K54" s="119"/>
      <c r="L54" s="119"/>
      <c r="M54" s="216"/>
      <c r="N54" s="378"/>
      <c r="O54" s="378"/>
      <c r="P54" s="120">
        <f t="shared" si="6"/>
        <v>0</v>
      </c>
      <c r="Q54" s="121">
        <f t="shared" si="7"/>
        <v>0</v>
      </c>
      <c r="R54" s="122">
        <f t="shared" si="5"/>
        <v>0</v>
      </c>
      <c r="S54" s="377" t="str">
        <f t="shared" si="0"/>
        <v/>
      </c>
      <c r="T54" s="376"/>
      <c r="U54" s="334">
        <f>COUNTIF($C$16:C54,C54)</f>
        <v>0</v>
      </c>
      <c r="V54" s="260">
        <f t="shared" si="2"/>
        <v>0</v>
      </c>
      <c r="W54" s="260">
        <f t="shared" si="1"/>
        <v>0</v>
      </c>
    </row>
    <row r="55" spans="1:23" s="260" customFormat="1" ht="45.75" customHeight="1" thickBot="1" x14ac:dyDescent="0.35">
      <c r="A55" s="162">
        <v>40</v>
      </c>
      <c r="B55" s="117"/>
      <c r="C55" s="118"/>
      <c r="D55" s="117"/>
      <c r="E55" s="117"/>
      <c r="F55" s="123"/>
      <c r="G55" s="378"/>
      <c r="H55" s="123"/>
      <c r="I55" s="214"/>
      <c r="J55" s="215"/>
      <c r="K55" s="119"/>
      <c r="L55" s="119"/>
      <c r="M55" s="216"/>
      <c r="N55" s="378"/>
      <c r="O55" s="378"/>
      <c r="P55" s="120">
        <f t="shared" si="6"/>
        <v>0</v>
      </c>
      <c r="Q55" s="121">
        <f t="shared" si="7"/>
        <v>0</v>
      </c>
      <c r="R55" s="122">
        <f t="shared" si="5"/>
        <v>0</v>
      </c>
      <c r="S55" s="377" t="str">
        <f t="shared" si="0"/>
        <v/>
      </c>
      <c r="T55" s="376"/>
      <c r="U55" s="334">
        <f>COUNTIF($C$16:C55,C55)</f>
        <v>0</v>
      </c>
      <c r="V55" s="260">
        <f t="shared" si="2"/>
        <v>0</v>
      </c>
      <c r="W55" s="260">
        <f t="shared" si="1"/>
        <v>0</v>
      </c>
    </row>
    <row r="56" spans="1:23" s="260" customFormat="1" ht="45.75" customHeight="1" thickBot="1" x14ac:dyDescent="0.35">
      <c r="A56" s="161">
        <v>41</v>
      </c>
      <c r="B56" s="117"/>
      <c r="C56" s="118"/>
      <c r="D56" s="117"/>
      <c r="E56" s="117"/>
      <c r="F56" s="123"/>
      <c r="G56" s="378"/>
      <c r="H56" s="123"/>
      <c r="I56" s="214"/>
      <c r="J56" s="215"/>
      <c r="K56" s="119"/>
      <c r="L56" s="119"/>
      <c r="M56" s="216"/>
      <c r="N56" s="378"/>
      <c r="O56" s="378"/>
      <c r="P56" s="120">
        <f t="shared" si="6"/>
        <v>0</v>
      </c>
      <c r="Q56" s="121">
        <f t="shared" si="7"/>
        <v>0</v>
      </c>
      <c r="R56" s="122">
        <f t="shared" si="5"/>
        <v>0</v>
      </c>
      <c r="S56" s="377" t="str">
        <f t="shared" si="0"/>
        <v/>
      </c>
      <c r="T56" s="376"/>
      <c r="U56" s="334">
        <f>COUNTIF($C$16:C56,C56)</f>
        <v>0</v>
      </c>
      <c r="V56" s="260">
        <f t="shared" si="2"/>
        <v>0</v>
      </c>
      <c r="W56" s="260">
        <f t="shared" si="1"/>
        <v>0</v>
      </c>
    </row>
    <row r="57" spans="1:23" s="260" customFormat="1" ht="45.75" customHeight="1" thickBot="1" x14ac:dyDescent="0.35">
      <c r="A57" s="162">
        <v>42</v>
      </c>
      <c r="B57" s="117"/>
      <c r="C57" s="118"/>
      <c r="D57" s="117"/>
      <c r="E57" s="117"/>
      <c r="F57" s="123"/>
      <c r="G57" s="378"/>
      <c r="H57" s="123"/>
      <c r="I57" s="214"/>
      <c r="J57" s="215"/>
      <c r="K57" s="119"/>
      <c r="L57" s="119"/>
      <c r="M57" s="216"/>
      <c r="N57" s="378"/>
      <c r="O57" s="378"/>
      <c r="P57" s="120">
        <f t="shared" si="6"/>
        <v>0</v>
      </c>
      <c r="Q57" s="121">
        <f t="shared" si="7"/>
        <v>0</v>
      </c>
      <c r="R57" s="122">
        <f t="shared" si="5"/>
        <v>0</v>
      </c>
      <c r="S57" s="377" t="str">
        <f t="shared" si="0"/>
        <v/>
      </c>
      <c r="T57" s="376"/>
      <c r="U57" s="334">
        <f>COUNTIF($C$16:C57,C57)</f>
        <v>0</v>
      </c>
      <c r="V57" s="260">
        <f t="shared" si="2"/>
        <v>0</v>
      </c>
      <c r="W57" s="260">
        <f t="shared" si="1"/>
        <v>0</v>
      </c>
    </row>
    <row r="58" spans="1:23" s="260" customFormat="1" ht="45.75" customHeight="1" thickBot="1" x14ac:dyDescent="0.35">
      <c r="A58" s="161">
        <v>43</v>
      </c>
      <c r="B58" s="117"/>
      <c r="C58" s="118"/>
      <c r="D58" s="117"/>
      <c r="E58" s="117"/>
      <c r="F58" s="123"/>
      <c r="G58" s="378"/>
      <c r="H58" s="123"/>
      <c r="I58" s="214"/>
      <c r="J58" s="215"/>
      <c r="K58" s="119"/>
      <c r="L58" s="119"/>
      <c r="M58" s="216"/>
      <c r="N58" s="378"/>
      <c r="O58" s="378"/>
      <c r="P58" s="120">
        <f t="shared" si="6"/>
        <v>0</v>
      </c>
      <c r="Q58" s="121">
        <f t="shared" si="7"/>
        <v>0</v>
      </c>
      <c r="R58" s="122">
        <f t="shared" si="5"/>
        <v>0</v>
      </c>
      <c r="S58" s="377" t="str">
        <f t="shared" si="0"/>
        <v/>
      </c>
      <c r="T58" s="376"/>
      <c r="U58" s="334">
        <f>COUNTIF($C$16:C58,C58)</f>
        <v>0</v>
      </c>
      <c r="V58" s="260">
        <f t="shared" si="2"/>
        <v>0</v>
      </c>
      <c r="W58" s="260">
        <f t="shared" si="1"/>
        <v>0</v>
      </c>
    </row>
    <row r="59" spans="1:23" s="260" customFormat="1" ht="45.75" customHeight="1" thickBot="1" x14ac:dyDescent="0.35">
      <c r="A59" s="162">
        <v>44</v>
      </c>
      <c r="B59" s="117"/>
      <c r="C59" s="118"/>
      <c r="D59" s="117"/>
      <c r="E59" s="117"/>
      <c r="F59" s="123"/>
      <c r="G59" s="378"/>
      <c r="H59" s="123"/>
      <c r="I59" s="214"/>
      <c r="J59" s="215"/>
      <c r="K59" s="119"/>
      <c r="L59" s="119"/>
      <c r="M59" s="216"/>
      <c r="N59" s="378"/>
      <c r="O59" s="378"/>
      <c r="P59" s="120">
        <f t="shared" si="6"/>
        <v>0</v>
      </c>
      <c r="Q59" s="121">
        <f t="shared" si="7"/>
        <v>0</v>
      </c>
      <c r="R59" s="122">
        <f t="shared" si="5"/>
        <v>0</v>
      </c>
      <c r="S59" s="377" t="str">
        <f t="shared" si="0"/>
        <v/>
      </c>
      <c r="T59" s="376"/>
      <c r="U59" s="334">
        <f>COUNTIF($C$16:C59,C59)</f>
        <v>0</v>
      </c>
      <c r="V59" s="260">
        <f t="shared" si="2"/>
        <v>0</v>
      </c>
      <c r="W59" s="260">
        <f t="shared" si="1"/>
        <v>0</v>
      </c>
    </row>
    <row r="60" spans="1:23" s="260" customFormat="1" ht="45.75" customHeight="1" thickBot="1" x14ac:dyDescent="0.35">
      <c r="A60" s="161">
        <v>45</v>
      </c>
      <c r="B60" s="117"/>
      <c r="C60" s="118"/>
      <c r="D60" s="117"/>
      <c r="E60" s="117"/>
      <c r="F60" s="123"/>
      <c r="G60" s="378"/>
      <c r="H60" s="123"/>
      <c r="I60" s="214"/>
      <c r="J60" s="215"/>
      <c r="K60" s="119"/>
      <c r="L60" s="119"/>
      <c r="M60" s="216"/>
      <c r="N60" s="378"/>
      <c r="O60" s="378"/>
      <c r="P60" s="120">
        <f t="shared" si="6"/>
        <v>0</v>
      </c>
      <c r="Q60" s="121">
        <f t="shared" si="7"/>
        <v>0</v>
      </c>
      <c r="R60" s="122">
        <f t="shared" si="5"/>
        <v>0</v>
      </c>
      <c r="S60" s="377" t="str">
        <f t="shared" si="0"/>
        <v/>
      </c>
      <c r="T60" s="376"/>
      <c r="U60" s="334">
        <f>COUNTIF($C$16:C60,C60)</f>
        <v>0</v>
      </c>
      <c r="V60" s="260">
        <f t="shared" si="2"/>
        <v>0</v>
      </c>
      <c r="W60" s="260">
        <f t="shared" si="1"/>
        <v>0</v>
      </c>
    </row>
    <row r="61" spans="1:23" s="260" customFormat="1" ht="45.75" customHeight="1" thickBot="1" x14ac:dyDescent="0.35">
      <c r="A61" s="162">
        <v>46</v>
      </c>
      <c r="B61" s="117"/>
      <c r="C61" s="118"/>
      <c r="D61" s="117"/>
      <c r="E61" s="117"/>
      <c r="F61" s="123"/>
      <c r="G61" s="378"/>
      <c r="H61" s="123"/>
      <c r="I61" s="214"/>
      <c r="J61" s="215"/>
      <c r="K61" s="119"/>
      <c r="L61" s="119"/>
      <c r="M61" s="216"/>
      <c r="N61" s="378"/>
      <c r="O61" s="378"/>
      <c r="P61" s="120">
        <f t="shared" si="6"/>
        <v>0</v>
      </c>
      <c r="Q61" s="121">
        <f t="shared" si="7"/>
        <v>0</v>
      </c>
      <c r="R61" s="122">
        <f t="shared" si="5"/>
        <v>0</v>
      </c>
      <c r="S61" s="377" t="str">
        <f t="shared" si="0"/>
        <v/>
      </c>
      <c r="T61" s="376"/>
      <c r="U61" s="334">
        <f>COUNTIF($C$16:C61,C61)</f>
        <v>0</v>
      </c>
      <c r="V61" s="260">
        <f t="shared" si="2"/>
        <v>0</v>
      </c>
      <c r="W61" s="260">
        <f t="shared" si="1"/>
        <v>0</v>
      </c>
    </row>
    <row r="62" spans="1:23" s="260" customFormat="1" ht="45.75" customHeight="1" thickBot="1" x14ac:dyDescent="0.35">
      <c r="A62" s="161">
        <v>47</v>
      </c>
      <c r="B62" s="117"/>
      <c r="C62" s="118"/>
      <c r="D62" s="117"/>
      <c r="E62" s="117"/>
      <c r="F62" s="123"/>
      <c r="G62" s="378"/>
      <c r="H62" s="123"/>
      <c r="I62" s="214"/>
      <c r="J62" s="215"/>
      <c r="K62" s="119"/>
      <c r="L62" s="119"/>
      <c r="M62" s="216"/>
      <c r="N62" s="378"/>
      <c r="O62" s="378"/>
      <c r="P62" s="120">
        <f t="shared" si="6"/>
        <v>0</v>
      </c>
      <c r="Q62" s="121">
        <f t="shared" si="7"/>
        <v>0</v>
      </c>
      <c r="R62" s="122">
        <f t="shared" si="5"/>
        <v>0</v>
      </c>
      <c r="S62" s="377" t="str">
        <f t="shared" si="0"/>
        <v/>
      </c>
      <c r="T62" s="376"/>
      <c r="U62" s="334">
        <f>COUNTIF($C$16:C62,C62)</f>
        <v>0</v>
      </c>
      <c r="V62" s="260">
        <f t="shared" si="2"/>
        <v>0</v>
      </c>
      <c r="W62" s="260">
        <f t="shared" si="1"/>
        <v>0</v>
      </c>
    </row>
    <row r="63" spans="1:23" s="260" customFormat="1" ht="45.75" customHeight="1" thickBot="1" x14ac:dyDescent="0.35">
      <c r="A63" s="162">
        <v>48</v>
      </c>
      <c r="B63" s="117"/>
      <c r="C63" s="118"/>
      <c r="D63" s="117"/>
      <c r="E63" s="117"/>
      <c r="F63" s="123"/>
      <c r="G63" s="378"/>
      <c r="H63" s="123"/>
      <c r="I63" s="214"/>
      <c r="J63" s="215"/>
      <c r="K63" s="119"/>
      <c r="L63" s="119"/>
      <c r="M63" s="216"/>
      <c r="N63" s="378"/>
      <c r="O63" s="378"/>
      <c r="P63" s="120">
        <f t="shared" si="6"/>
        <v>0</v>
      </c>
      <c r="Q63" s="121">
        <f t="shared" si="7"/>
        <v>0</v>
      </c>
      <c r="R63" s="122">
        <f t="shared" si="5"/>
        <v>0</v>
      </c>
      <c r="S63" s="377" t="str">
        <f t="shared" si="0"/>
        <v/>
      </c>
      <c r="T63" s="376"/>
      <c r="U63" s="334">
        <f>COUNTIF($C$16:C63,C63)</f>
        <v>0</v>
      </c>
      <c r="V63" s="260">
        <f t="shared" si="2"/>
        <v>0</v>
      </c>
      <c r="W63" s="260">
        <f t="shared" si="1"/>
        <v>0</v>
      </c>
    </row>
    <row r="64" spans="1:23" s="261" customFormat="1" ht="45.75" customHeight="1" thickBot="1" x14ac:dyDescent="0.35">
      <c r="A64" s="161">
        <v>49</v>
      </c>
      <c r="B64" s="117"/>
      <c r="C64" s="118"/>
      <c r="D64" s="117"/>
      <c r="E64" s="117"/>
      <c r="F64" s="123"/>
      <c r="G64" s="378"/>
      <c r="H64" s="123"/>
      <c r="I64" s="214"/>
      <c r="J64" s="215"/>
      <c r="K64" s="119"/>
      <c r="L64" s="119"/>
      <c r="M64" s="216"/>
      <c r="N64" s="378"/>
      <c r="O64" s="378"/>
      <c r="P64" s="125">
        <f t="shared" si="6"/>
        <v>0</v>
      </c>
      <c r="Q64" s="126">
        <f t="shared" si="7"/>
        <v>0</v>
      </c>
      <c r="R64" s="122">
        <f t="shared" si="5"/>
        <v>0</v>
      </c>
      <c r="S64" s="377" t="str">
        <f t="shared" si="0"/>
        <v/>
      </c>
      <c r="T64" s="376"/>
      <c r="U64" s="334">
        <f>COUNTIF($C$16:C64,C64)</f>
        <v>0</v>
      </c>
      <c r="V64" s="260">
        <f t="shared" si="2"/>
        <v>0</v>
      </c>
      <c r="W64" s="260">
        <f t="shared" si="1"/>
        <v>0</v>
      </c>
    </row>
    <row r="65" spans="1:23" s="261" customFormat="1" ht="45.75" customHeight="1" thickBot="1" x14ac:dyDescent="0.35">
      <c r="A65" s="162">
        <v>50</v>
      </c>
      <c r="B65" s="117"/>
      <c r="C65" s="118"/>
      <c r="D65" s="117"/>
      <c r="E65" s="117"/>
      <c r="F65" s="123"/>
      <c r="G65" s="378"/>
      <c r="H65" s="123"/>
      <c r="I65" s="214"/>
      <c r="J65" s="215"/>
      <c r="K65" s="119"/>
      <c r="L65" s="119"/>
      <c r="M65" s="216"/>
      <c r="N65" s="378"/>
      <c r="O65" s="378"/>
      <c r="P65" s="125">
        <f t="shared" si="6"/>
        <v>0</v>
      </c>
      <c r="Q65" s="126">
        <f t="shared" si="7"/>
        <v>0</v>
      </c>
      <c r="R65" s="122">
        <f t="shared" si="5"/>
        <v>0</v>
      </c>
      <c r="S65" s="377" t="str">
        <f t="shared" si="0"/>
        <v/>
      </c>
      <c r="T65" s="376"/>
      <c r="U65" s="334">
        <f>COUNTIF($C$16:C65,C65)</f>
        <v>0</v>
      </c>
      <c r="V65" s="260">
        <f t="shared" si="2"/>
        <v>0</v>
      </c>
      <c r="W65" s="260">
        <f t="shared" si="1"/>
        <v>0</v>
      </c>
    </row>
    <row r="66" spans="1:23" s="263" customFormat="1" ht="15.75" x14ac:dyDescent="0.2">
      <c r="A66" s="262"/>
      <c r="B66" s="403"/>
      <c r="C66" s="403"/>
      <c r="D66" s="403"/>
      <c r="E66" s="262"/>
      <c r="F66" s="262"/>
      <c r="G66" s="262"/>
      <c r="H66" s="262"/>
      <c r="I66" s="262"/>
      <c r="J66" s="262"/>
      <c r="K66" s="262"/>
      <c r="L66" s="262"/>
      <c r="M66" s="262"/>
      <c r="N66" s="331">
        <f>COUNTA(N16:N65)</f>
        <v>0</v>
      </c>
      <c r="O66" s="262"/>
      <c r="P66" s="262"/>
      <c r="Q66" s="262"/>
      <c r="R66" s="262">
        <f>SUM(R16:R65)</f>
        <v>0</v>
      </c>
      <c r="S66" s="262"/>
      <c r="T66" s="262"/>
      <c r="U66" s="335">
        <f>COUNTIF($U$16:$U$65,1)</f>
        <v>0</v>
      </c>
      <c r="W66" s="335">
        <f>COUNTIF($W$16:$W$65,1)</f>
        <v>0</v>
      </c>
    </row>
    <row r="67" spans="1:23" s="263" customFormat="1" ht="18" x14ac:dyDescent="0.2">
      <c r="A67" s="268"/>
      <c r="B67" s="268"/>
      <c r="C67" s="269"/>
      <c r="D67" s="268"/>
      <c r="E67" s="268"/>
      <c r="F67" s="270"/>
      <c r="G67" s="271"/>
      <c r="H67" s="270"/>
      <c r="I67" s="272"/>
      <c r="J67" s="273"/>
      <c r="K67" s="272"/>
      <c r="L67" s="272"/>
      <c r="M67" s="272"/>
      <c r="N67" s="268"/>
      <c r="O67" s="268"/>
      <c r="P67" s="274">
        <f t="shared" si="6"/>
        <v>0</v>
      </c>
      <c r="Q67" s="275">
        <f t="shared" si="7"/>
        <v>0</v>
      </c>
      <c r="S67" s="262"/>
      <c r="T67" s="262"/>
      <c r="U67" s="335"/>
      <c r="V67" s="335">
        <f>COUNTIF($U$16:$U$65,2)</f>
        <v>0</v>
      </c>
    </row>
    <row r="68" spans="1:23" s="263" customFormat="1" ht="18" x14ac:dyDescent="0.2">
      <c r="A68" s="268"/>
      <c r="B68" s="268"/>
      <c r="C68" s="269"/>
      <c r="D68" s="268"/>
      <c r="E68" s="268"/>
      <c r="F68" s="270"/>
      <c r="G68" s="271"/>
      <c r="H68" s="270"/>
      <c r="I68" s="272"/>
      <c r="J68" s="273"/>
      <c r="K68" s="272"/>
      <c r="L68" s="272"/>
      <c r="M68" s="272"/>
      <c r="N68" s="268"/>
      <c r="O68" s="268"/>
      <c r="P68" s="274">
        <f t="shared" si="6"/>
        <v>0</v>
      </c>
      <c r="Q68" s="275">
        <f t="shared" si="7"/>
        <v>0</v>
      </c>
      <c r="S68" s="262"/>
      <c r="T68" s="262"/>
      <c r="U68" s="335"/>
      <c r="V68" s="335">
        <f>COUNTIF($U$16:$U$65,3)</f>
        <v>0</v>
      </c>
    </row>
    <row r="69" spans="1:23" s="263" customFormat="1" ht="18" x14ac:dyDescent="0.2">
      <c r="A69" s="268"/>
      <c r="B69" s="268"/>
      <c r="C69" s="269"/>
      <c r="D69" s="268"/>
      <c r="E69" s="268"/>
      <c r="F69" s="270"/>
      <c r="G69" s="271"/>
      <c r="H69" s="270"/>
      <c r="I69" s="272"/>
      <c r="J69" s="273"/>
      <c r="K69" s="272"/>
      <c r="L69" s="272"/>
      <c r="M69" s="272"/>
      <c r="N69" s="268"/>
      <c r="O69" s="268"/>
      <c r="P69" s="274">
        <f t="shared" si="6"/>
        <v>0</v>
      </c>
      <c r="Q69" s="275">
        <f t="shared" si="7"/>
        <v>0</v>
      </c>
      <c r="S69" s="262"/>
      <c r="T69" s="262"/>
      <c r="U69" s="335"/>
      <c r="V69" s="263">
        <f>V67+V68</f>
        <v>0</v>
      </c>
    </row>
    <row r="70" spans="1:23" s="263" customFormat="1" ht="18" x14ac:dyDescent="0.2">
      <c r="A70" s="268"/>
      <c r="B70" s="268"/>
      <c r="C70" s="269"/>
      <c r="D70" s="268"/>
      <c r="E70" s="268"/>
      <c r="F70" s="270"/>
      <c r="G70" s="271"/>
      <c r="H70" s="270"/>
      <c r="I70" s="272"/>
      <c r="J70" s="273"/>
      <c r="K70" s="272"/>
      <c r="L70" s="272"/>
      <c r="M70" s="272"/>
      <c r="N70" s="268"/>
      <c r="O70" s="268"/>
      <c r="P70" s="274">
        <f t="shared" si="6"/>
        <v>0</v>
      </c>
      <c r="Q70" s="275">
        <f t="shared" si="7"/>
        <v>0</v>
      </c>
      <c r="S70" s="262"/>
      <c r="T70" s="262"/>
      <c r="U70" s="335"/>
    </row>
    <row r="71" spans="1:23" s="263" customFormat="1" ht="18" x14ac:dyDescent="0.2">
      <c r="A71" s="268"/>
      <c r="B71" s="268"/>
      <c r="C71" s="269"/>
      <c r="D71" s="268"/>
      <c r="E71" s="268"/>
      <c r="F71" s="270"/>
      <c r="G71" s="271"/>
      <c r="H71" s="270"/>
      <c r="I71" s="272"/>
      <c r="J71" s="273"/>
      <c r="K71" s="272"/>
      <c r="L71" s="272"/>
      <c r="M71" s="272"/>
      <c r="N71" s="268"/>
      <c r="O71" s="268"/>
      <c r="P71" s="274">
        <f t="shared" si="6"/>
        <v>0</v>
      </c>
      <c r="Q71" s="275">
        <f t="shared" si="7"/>
        <v>0</v>
      </c>
      <c r="S71" s="262"/>
      <c r="T71" s="262"/>
      <c r="U71" s="335"/>
    </row>
    <row r="72" spans="1:23" s="263" customFormat="1" ht="18" x14ac:dyDescent="0.2">
      <c r="A72" s="268"/>
      <c r="B72" s="268"/>
      <c r="C72" s="269"/>
      <c r="D72" s="268"/>
      <c r="E72" s="268"/>
      <c r="F72" s="270"/>
      <c r="G72" s="271"/>
      <c r="H72" s="270"/>
      <c r="I72" s="272"/>
      <c r="J72" s="273"/>
      <c r="K72" s="272"/>
      <c r="L72" s="272"/>
      <c r="M72" s="272"/>
      <c r="N72" s="268"/>
      <c r="O72" s="268"/>
      <c r="P72" s="274">
        <f t="shared" si="6"/>
        <v>0</v>
      </c>
      <c r="Q72" s="275">
        <f t="shared" si="7"/>
        <v>0</v>
      </c>
      <c r="S72" s="262"/>
      <c r="T72" s="262"/>
      <c r="U72" s="335"/>
    </row>
    <row r="73" spans="1:23" s="263" customFormat="1" ht="18" x14ac:dyDescent="0.2">
      <c r="A73" s="268"/>
      <c r="B73" s="268"/>
      <c r="C73" s="269"/>
      <c r="D73" s="268"/>
      <c r="E73" s="268"/>
      <c r="F73" s="270"/>
      <c r="G73" s="271"/>
      <c r="H73" s="270"/>
      <c r="I73" s="272"/>
      <c r="J73" s="273"/>
      <c r="K73" s="272"/>
      <c r="L73" s="272"/>
      <c r="M73" s="272"/>
      <c r="N73" s="268"/>
      <c r="O73" s="268"/>
      <c r="P73" s="274">
        <f t="shared" si="6"/>
        <v>0</v>
      </c>
      <c r="Q73" s="275">
        <f t="shared" si="7"/>
        <v>0</v>
      </c>
      <c r="S73" s="262"/>
      <c r="T73" s="262"/>
      <c r="U73" s="335"/>
    </row>
    <row r="74" spans="1:23" s="263" customFormat="1" ht="18" x14ac:dyDescent="0.2">
      <c r="A74" s="268"/>
      <c r="B74" s="268"/>
      <c r="C74" s="269"/>
      <c r="D74" s="268"/>
      <c r="E74" s="268"/>
      <c r="F74" s="270"/>
      <c r="G74" s="271"/>
      <c r="H74" s="270"/>
      <c r="I74" s="272"/>
      <c r="J74" s="273"/>
      <c r="K74" s="272"/>
      <c r="L74" s="272"/>
      <c r="M74" s="272"/>
      <c r="N74" s="268"/>
      <c r="O74" s="268"/>
      <c r="P74" s="274">
        <f t="shared" si="6"/>
        <v>0</v>
      </c>
      <c r="Q74" s="275">
        <f t="shared" si="7"/>
        <v>0</v>
      </c>
      <c r="S74" s="262"/>
      <c r="T74" s="262"/>
      <c r="U74" s="335"/>
    </row>
    <row r="75" spans="1:23" s="263" customFormat="1" ht="18" x14ac:dyDescent="0.2">
      <c r="A75" s="268"/>
      <c r="B75" s="268"/>
      <c r="C75" s="269"/>
      <c r="D75" s="268"/>
      <c r="E75" s="268"/>
      <c r="F75" s="270"/>
      <c r="G75" s="271"/>
      <c r="H75" s="270"/>
      <c r="I75" s="272"/>
      <c r="J75" s="273"/>
      <c r="K75" s="272"/>
      <c r="L75" s="272"/>
      <c r="M75" s="272"/>
      <c r="N75" s="268"/>
      <c r="O75" s="268"/>
      <c r="P75" s="274">
        <f t="shared" si="6"/>
        <v>0</v>
      </c>
      <c r="Q75" s="275">
        <f t="shared" si="7"/>
        <v>0</v>
      </c>
      <c r="S75" s="262"/>
      <c r="T75" s="262"/>
      <c r="U75" s="335"/>
    </row>
    <row r="76" spans="1:23" s="263" customFormat="1" ht="18" x14ac:dyDescent="0.2">
      <c r="A76" s="268"/>
      <c r="B76" s="268"/>
      <c r="C76" s="269"/>
      <c r="D76" s="268"/>
      <c r="E76" s="268"/>
      <c r="F76" s="270"/>
      <c r="G76" s="271"/>
      <c r="H76" s="270"/>
      <c r="I76" s="272"/>
      <c r="J76" s="273"/>
      <c r="K76" s="272"/>
      <c r="L76" s="272"/>
      <c r="M76" s="272"/>
      <c r="N76" s="268"/>
      <c r="O76" s="268"/>
      <c r="P76" s="274">
        <f t="shared" si="6"/>
        <v>0</v>
      </c>
      <c r="Q76" s="275">
        <f t="shared" si="7"/>
        <v>0</v>
      </c>
      <c r="S76" s="262"/>
      <c r="T76" s="262"/>
      <c r="U76" s="335"/>
    </row>
    <row r="77" spans="1:23" s="263" customFormat="1" ht="18" x14ac:dyDescent="0.2">
      <c r="A77" s="268"/>
      <c r="B77" s="268"/>
      <c r="C77" s="269"/>
      <c r="D77" s="268"/>
      <c r="E77" s="268"/>
      <c r="F77" s="270"/>
      <c r="G77" s="271"/>
      <c r="H77" s="270"/>
      <c r="I77" s="272"/>
      <c r="J77" s="273"/>
      <c r="K77" s="272"/>
      <c r="L77" s="272"/>
      <c r="M77" s="272"/>
      <c r="N77" s="268"/>
      <c r="O77" s="268"/>
      <c r="P77" s="274">
        <f t="shared" si="6"/>
        <v>0</v>
      </c>
      <c r="Q77" s="275">
        <f t="shared" si="7"/>
        <v>0</v>
      </c>
      <c r="S77" s="262"/>
      <c r="T77" s="262"/>
      <c r="U77" s="335"/>
    </row>
    <row r="78" spans="1:23" s="263" customFormat="1" ht="18" x14ac:dyDescent="0.2">
      <c r="A78" s="268"/>
      <c r="B78" s="268"/>
      <c r="C78" s="269"/>
      <c r="D78" s="268"/>
      <c r="E78" s="268"/>
      <c r="F78" s="270"/>
      <c r="G78" s="271"/>
      <c r="H78" s="270"/>
      <c r="I78" s="272"/>
      <c r="J78" s="273"/>
      <c r="K78" s="272"/>
      <c r="L78" s="272"/>
      <c r="M78" s="272"/>
      <c r="N78" s="268"/>
      <c r="O78" s="268"/>
      <c r="P78" s="274">
        <f t="shared" si="6"/>
        <v>0</v>
      </c>
      <c r="Q78" s="275">
        <f t="shared" si="7"/>
        <v>0</v>
      </c>
      <c r="S78" s="262"/>
      <c r="T78" s="262"/>
      <c r="U78" s="335"/>
    </row>
    <row r="79" spans="1:23" s="263" customFormat="1" ht="18" x14ac:dyDescent="0.2">
      <c r="A79" s="268"/>
      <c r="B79" s="268"/>
      <c r="C79" s="269"/>
      <c r="D79" s="268"/>
      <c r="E79" s="268"/>
      <c r="F79" s="270"/>
      <c r="G79" s="271"/>
      <c r="H79" s="270"/>
      <c r="I79" s="272"/>
      <c r="J79" s="273"/>
      <c r="K79" s="272"/>
      <c r="L79" s="272"/>
      <c r="M79" s="272"/>
      <c r="N79" s="268"/>
      <c r="O79" s="268"/>
      <c r="P79" s="274">
        <f t="shared" si="6"/>
        <v>0</v>
      </c>
      <c r="Q79" s="275">
        <f t="shared" si="7"/>
        <v>0</v>
      </c>
      <c r="S79" s="262"/>
      <c r="T79" s="262"/>
      <c r="U79" s="335"/>
    </row>
    <row r="80" spans="1:23" s="263" customFormat="1" ht="18" x14ac:dyDescent="0.2">
      <c r="A80" s="268"/>
      <c r="B80" s="268"/>
      <c r="C80" s="269"/>
      <c r="D80" s="268"/>
      <c r="E80" s="268"/>
      <c r="F80" s="270"/>
      <c r="G80" s="271"/>
      <c r="H80" s="270"/>
      <c r="I80" s="272"/>
      <c r="J80" s="273"/>
      <c r="K80" s="272"/>
      <c r="L80" s="272"/>
      <c r="M80" s="272"/>
      <c r="N80" s="268"/>
      <c r="O80" s="268"/>
      <c r="P80" s="274">
        <f t="shared" si="6"/>
        <v>0</v>
      </c>
      <c r="Q80" s="275">
        <f t="shared" si="7"/>
        <v>0</v>
      </c>
      <c r="S80" s="262"/>
      <c r="T80" s="262"/>
      <c r="U80" s="335"/>
    </row>
    <row r="81" spans="1:21" s="263" customFormat="1" ht="18" x14ac:dyDescent="0.2">
      <c r="A81" s="268"/>
      <c r="B81" s="268"/>
      <c r="C81" s="269"/>
      <c r="D81" s="268"/>
      <c r="E81" s="268"/>
      <c r="F81" s="270"/>
      <c r="G81" s="271"/>
      <c r="H81" s="270"/>
      <c r="I81" s="272"/>
      <c r="J81" s="273"/>
      <c r="K81" s="272"/>
      <c r="L81" s="272"/>
      <c r="M81" s="272"/>
      <c r="N81" s="268"/>
      <c r="O81" s="268"/>
      <c r="P81" s="274">
        <f t="shared" ref="P81:P144" si="8">IF(ISBLANK(J81),0,1)</f>
        <v>0</v>
      </c>
      <c r="Q81" s="275">
        <f t="shared" ref="Q81:Q144" si="9">IF(ISBLANK(I81),0,1)</f>
        <v>0</v>
      </c>
      <c r="S81" s="262"/>
      <c r="T81" s="262"/>
      <c r="U81" s="335"/>
    </row>
    <row r="82" spans="1:21" s="263" customFormat="1" ht="18" x14ac:dyDescent="0.2">
      <c r="A82" s="268"/>
      <c r="B82" s="268"/>
      <c r="C82" s="269"/>
      <c r="D82" s="268"/>
      <c r="E82" s="268"/>
      <c r="F82" s="270"/>
      <c r="G82" s="271"/>
      <c r="H82" s="270"/>
      <c r="I82" s="272"/>
      <c r="J82" s="273"/>
      <c r="K82" s="272"/>
      <c r="L82" s="272"/>
      <c r="M82" s="272"/>
      <c r="N82" s="268"/>
      <c r="O82" s="268"/>
      <c r="P82" s="274">
        <f t="shared" si="8"/>
        <v>0</v>
      </c>
      <c r="Q82" s="275">
        <f t="shared" si="9"/>
        <v>0</v>
      </c>
      <c r="S82" s="262"/>
      <c r="T82" s="262"/>
      <c r="U82" s="335"/>
    </row>
    <row r="83" spans="1:21" s="263" customFormat="1" ht="18" x14ac:dyDescent="0.2">
      <c r="A83" s="268"/>
      <c r="B83" s="268"/>
      <c r="C83" s="269"/>
      <c r="D83" s="268"/>
      <c r="E83" s="268"/>
      <c r="F83" s="270"/>
      <c r="G83" s="271"/>
      <c r="H83" s="270"/>
      <c r="I83" s="272"/>
      <c r="J83" s="273"/>
      <c r="K83" s="272"/>
      <c r="L83" s="272"/>
      <c r="M83" s="272"/>
      <c r="N83" s="268"/>
      <c r="O83" s="268"/>
      <c r="P83" s="274">
        <f t="shared" si="8"/>
        <v>0</v>
      </c>
      <c r="Q83" s="275">
        <f t="shared" si="9"/>
        <v>0</v>
      </c>
      <c r="S83" s="262"/>
      <c r="T83" s="262"/>
      <c r="U83" s="335"/>
    </row>
    <row r="84" spans="1:21" s="263" customFormat="1" ht="18" x14ac:dyDescent="0.2">
      <c r="A84" s="268"/>
      <c r="B84" s="268"/>
      <c r="C84" s="269"/>
      <c r="D84" s="268"/>
      <c r="E84" s="268"/>
      <c r="F84" s="270"/>
      <c r="G84" s="271"/>
      <c r="H84" s="270"/>
      <c r="I84" s="272"/>
      <c r="J84" s="273"/>
      <c r="K84" s="272"/>
      <c r="L84" s="272"/>
      <c r="M84" s="272"/>
      <c r="N84" s="268"/>
      <c r="O84" s="268"/>
      <c r="P84" s="274">
        <f t="shared" si="8"/>
        <v>0</v>
      </c>
      <c r="Q84" s="275">
        <f t="shared" si="9"/>
        <v>0</v>
      </c>
      <c r="S84" s="262"/>
      <c r="T84" s="262"/>
      <c r="U84" s="335"/>
    </row>
    <row r="85" spans="1:21" s="263" customFormat="1" ht="18" x14ac:dyDescent="0.2">
      <c r="A85" s="268"/>
      <c r="B85" s="268"/>
      <c r="C85" s="269"/>
      <c r="D85" s="268"/>
      <c r="E85" s="268"/>
      <c r="F85" s="270"/>
      <c r="G85" s="271"/>
      <c r="H85" s="270"/>
      <c r="I85" s="272"/>
      <c r="J85" s="273"/>
      <c r="K85" s="272"/>
      <c r="L85" s="272"/>
      <c r="M85" s="272"/>
      <c r="N85" s="268"/>
      <c r="O85" s="268"/>
      <c r="P85" s="274">
        <f t="shared" si="8"/>
        <v>0</v>
      </c>
      <c r="Q85" s="275">
        <f t="shared" si="9"/>
        <v>0</v>
      </c>
      <c r="S85" s="262"/>
      <c r="T85" s="262"/>
      <c r="U85" s="335"/>
    </row>
    <row r="86" spans="1:21" s="263" customFormat="1" ht="18" x14ac:dyDescent="0.2">
      <c r="A86" s="268"/>
      <c r="B86" s="268"/>
      <c r="C86" s="269"/>
      <c r="D86" s="268"/>
      <c r="E86" s="268"/>
      <c r="F86" s="270"/>
      <c r="G86" s="271"/>
      <c r="H86" s="270"/>
      <c r="I86" s="272"/>
      <c r="J86" s="273"/>
      <c r="K86" s="272"/>
      <c r="L86" s="272"/>
      <c r="M86" s="272"/>
      <c r="N86" s="268"/>
      <c r="O86" s="268"/>
      <c r="P86" s="274">
        <f t="shared" si="8"/>
        <v>0</v>
      </c>
      <c r="Q86" s="275">
        <f t="shared" si="9"/>
        <v>0</v>
      </c>
      <c r="S86" s="262"/>
      <c r="T86" s="262"/>
      <c r="U86" s="335"/>
    </row>
    <row r="87" spans="1:21" s="263" customFormat="1" ht="18" x14ac:dyDescent="0.2">
      <c r="A87" s="268"/>
      <c r="B87" s="268"/>
      <c r="C87" s="269"/>
      <c r="D87" s="268"/>
      <c r="E87" s="268"/>
      <c r="F87" s="270"/>
      <c r="G87" s="271"/>
      <c r="H87" s="270"/>
      <c r="I87" s="272"/>
      <c r="J87" s="273"/>
      <c r="K87" s="272"/>
      <c r="L87" s="272"/>
      <c r="M87" s="272"/>
      <c r="N87" s="268"/>
      <c r="O87" s="268"/>
      <c r="P87" s="274">
        <f t="shared" si="8"/>
        <v>0</v>
      </c>
      <c r="Q87" s="275">
        <f t="shared" si="9"/>
        <v>0</v>
      </c>
      <c r="S87" s="262"/>
      <c r="T87" s="262"/>
      <c r="U87" s="335"/>
    </row>
    <row r="88" spans="1:21" s="263" customFormat="1" ht="18" x14ac:dyDescent="0.2">
      <c r="A88" s="268"/>
      <c r="B88" s="268"/>
      <c r="C88" s="269"/>
      <c r="D88" s="268"/>
      <c r="E88" s="268"/>
      <c r="F88" s="270"/>
      <c r="G88" s="271"/>
      <c r="H88" s="270"/>
      <c r="I88" s="272"/>
      <c r="J88" s="273"/>
      <c r="K88" s="272"/>
      <c r="L88" s="272"/>
      <c r="M88" s="272"/>
      <c r="N88" s="268"/>
      <c r="O88" s="268"/>
      <c r="P88" s="274">
        <f t="shared" si="8"/>
        <v>0</v>
      </c>
      <c r="Q88" s="275">
        <f t="shared" si="9"/>
        <v>0</v>
      </c>
      <c r="S88" s="262"/>
      <c r="T88" s="262"/>
      <c r="U88" s="335"/>
    </row>
    <row r="89" spans="1:21" s="263" customFormat="1" ht="18" x14ac:dyDescent="0.2">
      <c r="A89" s="268"/>
      <c r="B89" s="268"/>
      <c r="C89" s="269"/>
      <c r="D89" s="268"/>
      <c r="E89" s="268"/>
      <c r="F89" s="270"/>
      <c r="G89" s="271"/>
      <c r="H89" s="270"/>
      <c r="I89" s="272"/>
      <c r="J89" s="273"/>
      <c r="K89" s="272"/>
      <c r="L89" s="272"/>
      <c r="M89" s="272"/>
      <c r="N89" s="268"/>
      <c r="O89" s="268"/>
      <c r="P89" s="274">
        <f t="shared" si="8"/>
        <v>0</v>
      </c>
      <c r="Q89" s="275">
        <f t="shared" si="9"/>
        <v>0</v>
      </c>
      <c r="S89" s="262"/>
      <c r="T89" s="262"/>
      <c r="U89" s="335"/>
    </row>
    <row r="90" spans="1:21" s="263" customFormat="1" ht="18" x14ac:dyDescent="0.2">
      <c r="A90" s="268"/>
      <c r="B90" s="268"/>
      <c r="C90" s="269"/>
      <c r="D90" s="268"/>
      <c r="E90" s="268"/>
      <c r="F90" s="270"/>
      <c r="G90" s="271"/>
      <c r="H90" s="270"/>
      <c r="I90" s="272"/>
      <c r="J90" s="273"/>
      <c r="K90" s="272"/>
      <c r="L90" s="272"/>
      <c r="M90" s="272"/>
      <c r="N90" s="268"/>
      <c r="O90" s="268"/>
      <c r="P90" s="274">
        <f t="shared" si="8"/>
        <v>0</v>
      </c>
      <c r="Q90" s="275">
        <f t="shared" si="9"/>
        <v>0</v>
      </c>
      <c r="S90" s="262"/>
      <c r="T90" s="262"/>
      <c r="U90" s="335"/>
    </row>
    <row r="91" spans="1:21" s="263" customFormat="1" ht="18" x14ac:dyDescent="0.2">
      <c r="A91" s="268"/>
      <c r="B91" s="268"/>
      <c r="C91" s="269"/>
      <c r="D91" s="268"/>
      <c r="E91" s="268"/>
      <c r="F91" s="270"/>
      <c r="G91" s="271"/>
      <c r="H91" s="270"/>
      <c r="I91" s="272"/>
      <c r="J91" s="273"/>
      <c r="K91" s="272"/>
      <c r="L91" s="272"/>
      <c r="M91" s="272"/>
      <c r="N91" s="268"/>
      <c r="O91" s="268"/>
      <c r="P91" s="274">
        <f t="shared" si="8"/>
        <v>0</v>
      </c>
      <c r="Q91" s="275">
        <f t="shared" si="9"/>
        <v>0</v>
      </c>
      <c r="S91" s="262"/>
      <c r="T91" s="262"/>
      <c r="U91" s="335"/>
    </row>
    <row r="92" spans="1:21" s="263" customFormat="1" ht="18" x14ac:dyDescent="0.2">
      <c r="A92" s="268"/>
      <c r="B92" s="268"/>
      <c r="C92" s="269"/>
      <c r="D92" s="268"/>
      <c r="E92" s="268"/>
      <c r="F92" s="270"/>
      <c r="G92" s="271"/>
      <c r="H92" s="270"/>
      <c r="I92" s="272"/>
      <c r="J92" s="273"/>
      <c r="K92" s="272"/>
      <c r="L92" s="272"/>
      <c r="M92" s="272"/>
      <c r="N92" s="268"/>
      <c r="O92" s="268"/>
      <c r="P92" s="274">
        <f t="shared" si="8"/>
        <v>0</v>
      </c>
      <c r="Q92" s="275">
        <f t="shared" si="9"/>
        <v>0</v>
      </c>
      <c r="S92" s="262"/>
      <c r="T92" s="262"/>
      <c r="U92" s="335"/>
    </row>
    <row r="93" spans="1:21" s="263" customFormat="1" ht="18" x14ac:dyDescent="0.2">
      <c r="A93" s="268"/>
      <c r="B93" s="268"/>
      <c r="C93" s="269"/>
      <c r="D93" s="268"/>
      <c r="E93" s="268"/>
      <c r="F93" s="270"/>
      <c r="G93" s="271"/>
      <c r="H93" s="270"/>
      <c r="I93" s="272"/>
      <c r="J93" s="273"/>
      <c r="K93" s="272"/>
      <c r="L93" s="272"/>
      <c r="M93" s="272"/>
      <c r="N93" s="268"/>
      <c r="O93" s="268"/>
      <c r="P93" s="274">
        <f t="shared" si="8"/>
        <v>0</v>
      </c>
      <c r="Q93" s="275">
        <f t="shared" si="9"/>
        <v>0</v>
      </c>
      <c r="S93" s="262"/>
      <c r="T93" s="262"/>
      <c r="U93" s="335"/>
    </row>
    <row r="94" spans="1:21" s="263" customFormat="1" ht="18" x14ac:dyDescent="0.2">
      <c r="A94" s="268"/>
      <c r="B94" s="268"/>
      <c r="C94" s="269"/>
      <c r="D94" s="268"/>
      <c r="E94" s="268"/>
      <c r="F94" s="270"/>
      <c r="G94" s="271"/>
      <c r="H94" s="270"/>
      <c r="I94" s="272"/>
      <c r="J94" s="273"/>
      <c r="K94" s="272"/>
      <c r="L94" s="272"/>
      <c r="M94" s="272"/>
      <c r="N94" s="268"/>
      <c r="O94" s="268"/>
      <c r="P94" s="274">
        <f t="shared" si="8"/>
        <v>0</v>
      </c>
      <c r="Q94" s="275">
        <f t="shared" si="9"/>
        <v>0</v>
      </c>
      <c r="S94" s="262"/>
      <c r="T94" s="262"/>
      <c r="U94" s="335"/>
    </row>
    <row r="95" spans="1:21" s="263" customFormat="1" ht="18" x14ac:dyDescent="0.2">
      <c r="A95" s="268"/>
      <c r="B95" s="268"/>
      <c r="C95" s="269"/>
      <c r="D95" s="268"/>
      <c r="E95" s="268"/>
      <c r="F95" s="270"/>
      <c r="G95" s="271"/>
      <c r="H95" s="270"/>
      <c r="I95" s="272"/>
      <c r="J95" s="273"/>
      <c r="K95" s="272"/>
      <c r="L95" s="272"/>
      <c r="M95" s="272"/>
      <c r="N95" s="268"/>
      <c r="O95" s="268"/>
      <c r="P95" s="274">
        <f t="shared" si="8"/>
        <v>0</v>
      </c>
      <c r="Q95" s="275">
        <f t="shared" si="9"/>
        <v>0</v>
      </c>
      <c r="S95" s="262"/>
      <c r="T95" s="262"/>
      <c r="U95" s="335"/>
    </row>
    <row r="96" spans="1:21" s="263" customFormat="1" ht="18" x14ac:dyDescent="0.2">
      <c r="A96" s="268"/>
      <c r="B96" s="268"/>
      <c r="C96" s="269"/>
      <c r="D96" s="268"/>
      <c r="E96" s="268"/>
      <c r="F96" s="270"/>
      <c r="G96" s="271"/>
      <c r="H96" s="270"/>
      <c r="I96" s="272"/>
      <c r="J96" s="273"/>
      <c r="K96" s="272"/>
      <c r="L96" s="272"/>
      <c r="M96" s="272"/>
      <c r="N96" s="268"/>
      <c r="O96" s="268"/>
      <c r="P96" s="274">
        <f t="shared" si="8"/>
        <v>0</v>
      </c>
      <c r="Q96" s="275">
        <f t="shared" si="9"/>
        <v>0</v>
      </c>
      <c r="S96" s="262"/>
      <c r="T96" s="262"/>
      <c r="U96" s="335"/>
    </row>
    <row r="97" spans="1:21" s="263" customFormat="1" ht="18" x14ac:dyDescent="0.2">
      <c r="A97" s="268"/>
      <c r="B97" s="268"/>
      <c r="C97" s="269"/>
      <c r="D97" s="268"/>
      <c r="E97" s="268"/>
      <c r="F97" s="270"/>
      <c r="G97" s="271"/>
      <c r="H97" s="270"/>
      <c r="I97" s="272"/>
      <c r="J97" s="273"/>
      <c r="K97" s="272"/>
      <c r="L97" s="272"/>
      <c r="M97" s="272"/>
      <c r="N97" s="268"/>
      <c r="O97" s="268"/>
      <c r="P97" s="274">
        <f t="shared" si="8"/>
        <v>0</v>
      </c>
      <c r="Q97" s="275">
        <f t="shared" si="9"/>
        <v>0</v>
      </c>
      <c r="S97" s="262"/>
      <c r="T97" s="262"/>
      <c r="U97" s="335"/>
    </row>
    <row r="98" spans="1:21" s="263" customFormat="1" ht="18" x14ac:dyDescent="0.2">
      <c r="A98" s="268"/>
      <c r="B98" s="268"/>
      <c r="C98" s="269"/>
      <c r="D98" s="268"/>
      <c r="E98" s="268"/>
      <c r="F98" s="270"/>
      <c r="G98" s="271"/>
      <c r="H98" s="270"/>
      <c r="I98" s="272"/>
      <c r="J98" s="273"/>
      <c r="K98" s="272"/>
      <c r="L98" s="272"/>
      <c r="M98" s="272"/>
      <c r="N98" s="268"/>
      <c r="O98" s="268"/>
      <c r="P98" s="274">
        <f t="shared" si="8"/>
        <v>0</v>
      </c>
      <c r="Q98" s="275">
        <f t="shared" si="9"/>
        <v>0</v>
      </c>
      <c r="S98" s="262"/>
      <c r="T98" s="262"/>
      <c r="U98" s="335"/>
    </row>
    <row r="99" spans="1:21" s="263" customFormat="1" ht="18" x14ac:dyDescent="0.2">
      <c r="A99" s="268"/>
      <c r="B99" s="268"/>
      <c r="C99" s="269"/>
      <c r="D99" s="268"/>
      <c r="E99" s="268"/>
      <c r="F99" s="270"/>
      <c r="G99" s="271"/>
      <c r="H99" s="270"/>
      <c r="I99" s="272"/>
      <c r="J99" s="273"/>
      <c r="K99" s="272"/>
      <c r="L99" s="272"/>
      <c r="M99" s="272"/>
      <c r="N99" s="268"/>
      <c r="O99" s="268"/>
      <c r="P99" s="274">
        <f t="shared" si="8"/>
        <v>0</v>
      </c>
      <c r="Q99" s="275">
        <f t="shared" si="9"/>
        <v>0</v>
      </c>
      <c r="S99" s="262"/>
      <c r="T99" s="262"/>
      <c r="U99" s="335"/>
    </row>
    <row r="100" spans="1:21" s="263" customFormat="1" ht="18" x14ac:dyDescent="0.2">
      <c r="A100" s="268"/>
      <c r="B100" s="268"/>
      <c r="C100" s="269"/>
      <c r="D100" s="268"/>
      <c r="E100" s="268"/>
      <c r="F100" s="270"/>
      <c r="G100" s="271"/>
      <c r="H100" s="270"/>
      <c r="I100" s="272"/>
      <c r="J100" s="273"/>
      <c r="K100" s="272"/>
      <c r="L100" s="272"/>
      <c r="M100" s="272"/>
      <c r="N100" s="268"/>
      <c r="O100" s="268"/>
      <c r="P100" s="274">
        <f t="shared" si="8"/>
        <v>0</v>
      </c>
      <c r="Q100" s="275">
        <f t="shared" si="9"/>
        <v>0</v>
      </c>
      <c r="S100" s="262"/>
      <c r="T100" s="262"/>
      <c r="U100" s="335"/>
    </row>
    <row r="101" spans="1:21" s="263" customFormat="1" ht="18" x14ac:dyDescent="0.2">
      <c r="A101" s="268"/>
      <c r="B101" s="268"/>
      <c r="C101" s="269"/>
      <c r="D101" s="268"/>
      <c r="E101" s="268"/>
      <c r="F101" s="270"/>
      <c r="G101" s="271"/>
      <c r="H101" s="270"/>
      <c r="I101" s="272"/>
      <c r="J101" s="273"/>
      <c r="K101" s="272"/>
      <c r="L101" s="272"/>
      <c r="M101" s="272"/>
      <c r="N101" s="268"/>
      <c r="O101" s="268"/>
      <c r="P101" s="274">
        <f t="shared" si="8"/>
        <v>0</v>
      </c>
      <c r="Q101" s="275">
        <f t="shared" si="9"/>
        <v>0</v>
      </c>
      <c r="S101" s="262"/>
      <c r="T101" s="262"/>
      <c r="U101" s="335"/>
    </row>
    <row r="102" spans="1:21" s="263" customFormat="1" ht="18" x14ac:dyDescent="0.2">
      <c r="A102" s="268"/>
      <c r="B102" s="268"/>
      <c r="C102" s="269"/>
      <c r="D102" s="268"/>
      <c r="E102" s="268"/>
      <c r="F102" s="270"/>
      <c r="G102" s="271"/>
      <c r="H102" s="270"/>
      <c r="I102" s="272"/>
      <c r="J102" s="273"/>
      <c r="K102" s="272"/>
      <c r="L102" s="272"/>
      <c r="M102" s="272"/>
      <c r="N102" s="268"/>
      <c r="O102" s="268"/>
      <c r="P102" s="274">
        <f t="shared" si="8"/>
        <v>0</v>
      </c>
      <c r="Q102" s="275">
        <f t="shared" si="9"/>
        <v>0</v>
      </c>
      <c r="S102" s="262"/>
      <c r="T102" s="262"/>
      <c r="U102" s="335"/>
    </row>
    <row r="103" spans="1:21" s="263" customFormat="1" ht="18" x14ac:dyDescent="0.2">
      <c r="A103" s="268"/>
      <c r="B103" s="268"/>
      <c r="C103" s="269"/>
      <c r="D103" s="268"/>
      <c r="E103" s="268"/>
      <c r="F103" s="270"/>
      <c r="G103" s="271"/>
      <c r="H103" s="270"/>
      <c r="I103" s="272"/>
      <c r="J103" s="273"/>
      <c r="K103" s="272"/>
      <c r="L103" s="272"/>
      <c r="M103" s="272"/>
      <c r="N103" s="268"/>
      <c r="O103" s="268"/>
      <c r="P103" s="274">
        <f t="shared" si="8"/>
        <v>0</v>
      </c>
      <c r="Q103" s="275">
        <f t="shared" si="9"/>
        <v>0</v>
      </c>
      <c r="S103" s="262"/>
      <c r="T103" s="262"/>
      <c r="U103" s="335"/>
    </row>
    <row r="104" spans="1:21" s="263" customFormat="1" ht="18" x14ac:dyDescent="0.2">
      <c r="A104" s="268"/>
      <c r="B104" s="268"/>
      <c r="C104" s="269"/>
      <c r="D104" s="268"/>
      <c r="E104" s="268"/>
      <c r="F104" s="270"/>
      <c r="G104" s="271"/>
      <c r="H104" s="270"/>
      <c r="I104" s="272"/>
      <c r="J104" s="273"/>
      <c r="K104" s="272"/>
      <c r="L104" s="272"/>
      <c r="M104" s="272"/>
      <c r="N104" s="268"/>
      <c r="O104" s="268"/>
      <c r="P104" s="274">
        <f t="shared" si="8"/>
        <v>0</v>
      </c>
      <c r="Q104" s="275">
        <f t="shared" si="9"/>
        <v>0</v>
      </c>
      <c r="S104" s="262"/>
      <c r="T104" s="262"/>
      <c r="U104" s="335"/>
    </row>
    <row r="105" spans="1:21" s="263" customFormat="1" ht="18" x14ac:dyDescent="0.2">
      <c r="A105" s="268"/>
      <c r="B105" s="268"/>
      <c r="C105" s="269"/>
      <c r="D105" s="268"/>
      <c r="E105" s="268"/>
      <c r="F105" s="270"/>
      <c r="G105" s="271"/>
      <c r="H105" s="270"/>
      <c r="I105" s="272"/>
      <c r="J105" s="273"/>
      <c r="K105" s="272"/>
      <c r="L105" s="272"/>
      <c r="M105" s="272"/>
      <c r="N105" s="268"/>
      <c r="O105" s="268"/>
      <c r="P105" s="274">
        <f t="shared" si="8"/>
        <v>0</v>
      </c>
      <c r="Q105" s="275">
        <f t="shared" si="9"/>
        <v>0</v>
      </c>
      <c r="S105" s="262"/>
      <c r="T105" s="262"/>
      <c r="U105" s="335"/>
    </row>
    <row r="106" spans="1:21" s="263" customFormat="1" ht="18" x14ac:dyDescent="0.2">
      <c r="A106" s="268"/>
      <c r="B106" s="268"/>
      <c r="C106" s="269"/>
      <c r="D106" s="268"/>
      <c r="E106" s="268"/>
      <c r="F106" s="270"/>
      <c r="G106" s="271"/>
      <c r="H106" s="270"/>
      <c r="I106" s="272"/>
      <c r="J106" s="273"/>
      <c r="K106" s="272"/>
      <c r="L106" s="272"/>
      <c r="M106" s="272"/>
      <c r="N106" s="268"/>
      <c r="O106" s="268"/>
      <c r="P106" s="274">
        <f t="shared" si="8"/>
        <v>0</v>
      </c>
      <c r="Q106" s="275">
        <f t="shared" si="9"/>
        <v>0</v>
      </c>
      <c r="S106" s="262"/>
      <c r="T106" s="262"/>
      <c r="U106" s="335"/>
    </row>
    <row r="107" spans="1:21" s="263" customFormat="1" ht="18" x14ac:dyDescent="0.2">
      <c r="A107" s="268"/>
      <c r="B107" s="268"/>
      <c r="C107" s="269"/>
      <c r="D107" s="268"/>
      <c r="E107" s="268"/>
      <c r="F107" s="270"/>
      <c r="G107" s="271"/>
      <c r="H107" s="270"/>
      <c r="I107" s="272"/>
      <c r="J107" s="273"/>
      <c r="K107" s="272"/>
      <c r="L107" s="272"/>
      <c r="M107" s="272"/>
      <c r="N107" s="268"/>
      <c r="O107" s="268"/>
      <c r="P107" s="274">
        <f t="shared" si="8"/>
        <v>0</v>
      </c>
      <c r="Q107" s="275">
        <f t="shared" si="9"/>
        <v>0</v>
      </c>
      <c r="S107" s="262"/>
      <c r="T107" s="262"/>
      <c r="U107" s="335"/>
    </row>
    <row r="108" spans="1:21" s="263" customFormat="1" ht="18" x14ac:dyDescent="0.2">
      <c r="A108" s="268"/>
      <c r="B108" s="268"/>
      <c r="C108" s="269"/>
      <c r="D108" s="268"/>
      <c r="E108" s="268"/>
      <c r="F108" s="270"/>
      <c r="G108" s="271"/>
      <c r="H108" s="270"/>
      <c r="I108" s="272"/>
      <c r="J108" s="273"/>
      <c r="K108" s="272"/>
      <c r="L108" s="272"/>
      <c r="M108" s="272"/>
      <c r="N108" s="268"/>
      <c r="O108" s="268"/>
      <c r="P108" s="274">
        <f t="shared" si="8"/>
        <v>0</v>
      </c>
      <c r="Q108" s="275">
        <f t="shared" si="9"/>
        <v>0</v>
      </c>
      <c r="S108" s="262"/>
      <c r="T108" s="262"/>
      <c r="U108" s="335"/>
    </row>
    <row r="109" spans="1:21" s="263" customFormat="1" ht="18" x14ac:dyDescent="0.2">
      <c r="A109" s="268"/>
      <c r="B109" s="268"/>
      <c r="C109" s="269"/>
      <c r="D109" s="268"/>
      <c r="E109" s="268"/>
      <c r="F109" s="270"/>
      <c r="G109" s="271"/>
      <c r="H109" s="270"/>
      <c r="I109" s="272"/>
      <c r="J109" s="273"/>
      <c r="K109" s="272"/>
      <c r="L109" s="272"/>
      <c r="M109" s="272"/>
      <c r="N109" s="268"/>
      <c r="O109" s="268"/>
      <c r="P109" s="274">
        <f t="shared" si="8"/>
        <v>0</v>
      </c>
      <c r="Q109" s="275">
        <f t="shared" si="9"/>
        <v>0</v>
      </c>
      <c r="S109" s="262"/>
      <c r="T109" s="262"/>
      <c r="U109" s="335"/>
    </row>
    <row r="110" spans="1:21" s="263" customFormat="1" ht="18" x14ac:dyDescent="0.2">
      <c r="A110" s="268"/>
      <c r="B110" s="268"/>
      <c r="C110" s="269"/>
      <c r="D110" s="268"/>
      <c r="E110" s="268"/>
      <c r="F110" s="270"/>
      <c r="G110" s="271"/>
      <c r="H110" s="270"/>
      <c r="I110" s="272"/>
      <c r="J110" s="273"/>
      <c r="K110" s="272"/>
      <c r="L110" s="272"/>
      <c r="M110" s="272"/>
      <c r="N110" s="268"/>
      <c r="O110" s="268"/>
      <c r="P110" s="274">
        <f t="shared" si="8"/>
        <v>0</v>
      </c>
      <c r="Q110" s="275">
        <f t="shared" si="9"/>
        <v>0</v>
      </c>
      <c r="S110" s="262"/>
      <c r="T110" s="262"/>
      <c r="U110" s="335"/>
    </row>
    <row r="111" spans="1:21" s="263" customFormat="1" ht="18" x14ac:dyDescent="0.2">
      <c r="A111" s="268"/>
      <c r="B111" s="268"/>
      <c r="C111" s="269"/>
      <c r="D111" s="268"/>
      <c r="E111" s="268"/>
      <c r="F111" s="270"/>
      <c r="G111" s="271"/>
      <c r="H111" s="270"/>
      <c r="I111" s="272"/>
      <c r="J111" s="273"/>
      <c r="K111" s="272"/>
      <c r="L111" s="272"/>
      <c r="M111" s="272"/>
      <c r="N111" s="268"/>
      <c r="O111" s="268"/>
      <c r="P111" s="274">
        <f t="shared" si="8"/>
        <v>0</v>
      </c>
      <c r="Q111" s="275">
        <f t="shared" si="9"/>
        <v>0</v>
      </c>
      <c r="S111" s="262"/>
      <c r="T111" s="262"/>
      <c r="U111" s="335"/>
    </row>
    <row r="112" spans="1:21" s="263" customFormat="1" ht="18" x14ac:dyDescent="0.2">
      <c r="A112" s="268"/>
      <c r="B112" s="268"/>
      <c r="C112" s="269"/>
      <c r="D112" s="268"/>
      <c r="E112" s="268"/>
      <c r="F112" s="270"/>
      <c r="G112" s="271"/>
      <c r="H112" s="270"/>
      <c r="I112" s="272"/>
      <c r="J112" s="273"/>
      <c r="K112" s="272"/>
      <c r="L112" s="272"/>
      <c r="M112" s="272"/>
      <c r="N112" s="268"/>
      <c r="O112" s="268"/>
      <c r="P112" s="274">
        <f t="shared" si="8"/>
        <v>0</v>
      </c>
      <c r="Q112" s="275">
        <f t="shared" si="9"/>
        <v>0</v>
      </c>
      <c r="S112" s="262"/>
      <c r="T112" s="262"/>
      <c r="U112" s="335"/>
    </row>
    <row r="113" spans="1:21" s="263" customFormat="1" ht="18" x14ac:dyDescent="0.2">
      <c r="A113" s="268"/>
      <c r="B113" s="268"/>
      <c r="C113" s="269"/>
      <c r="D113" s="268"/>
      <c r="E113" s="268"/>
      <c r="F113" s="270"/>
      <c r="G113" s="271"/>
      <c r="H113" s="270"/>
      <c r="I113" s="272"/>
      <c r="J113" s="273"/>
      <c r="K113" s="272"/>
      <c r="L113" s="272"/>
      <c r="M113" s="272"/>
      <c r="N113" s="268"/>
      <c r="O113" s="268"/>
      <c r="P113" s="274">
        <f t="shared" si="8"/>
        <v>0</v>
      </c>
      <c r="Q113" s="275">
        <f t="shared" si="9"/>
        <v>0</v>
      </c>
      <c r="S113" s="262"/>
      <c r="T113" s="262"/>
      <c r="U113" s="335"/>
    </row>
    <row r="114" spans="1:21" s="263" customFormat="1" ht="18" x14ac:dyDescent="0.2">
      <c r="A114" s="268"/>
      <c r="B114" s="268"/>
      <c r="C114" s="269"/>
      <c r="D114" s="268"/>
      <c r="E114" s="268"/>
      <c r="F114" s="270"/>
      <c r="G114" s="271"/>
      <c r="H114" s="270"/>
      <c r="I114" s="272"/>
      <c r="J114" s="273"/>
      <c r="K114" s="272"/>
      <c r="L114" s="272"/>
      <c r="M114" s="272"/>
      <c r="N114" s="268"/>
      <c r="O114" s="268"/>
      <c r="P114" s="274">
        <f t="shared" si="8"/>
        <v>0</v>
      </c>
      <c r="Q114" s="275">
        <f t="shared" si="9"/>
        <v>0</v>
      </c>
      <c r="S114" s="262"/>
      <c r="T114" s="262"/>
      <c r="U114" s="335"/>
    </row>
    <row r="115" spans="1:21" s="263" customFormat="1" ht="18" x14ac:dyDescent="0.2">
      <c r="A115" s="268"/>
      <c r="B115" s="268"/>
      <c r="C115" s="269"/>
      <c r="D115" s="268"/>
      <c r="E115" s="268"/>
      <c r="F115" s="270"/>
      <c r="G115" s="271"/>
      <c r="H115" s="270"/>
      <c r="I115" s="272"/>
      <c r="J115" s="273"/>
      <c r="K115" s="272"/>
      <c r="L115" s="272"/>
      <c r="M115" s="272"/>
      <c r="N115" s="268"/>
      <c r="O115" s="268"/>
      <c r="P115" s="274">
        <f t="shared" si="8"/>
        <v>0</v>
      </c>
      <c r="Q115" s="275">
        <f t="shared" si="9"/>
        <v>0</v>
      </c>
      <c r="S115" s="262"/>
      <c r="T115" s="262"/>
      <c r="U115" s="335"/>
    </row>
    <row r="116" spans="1:21" s="263" customFormat="1" ht="18" x14ac:dyDescent="0.2">
      <c r="A116" s="268"/>
      <c r="B116" s="268"/>
      <c r="C116" s="269"/>
      <c r="D116" s="268"/>
      <c r="E116" s="268"/>
      <c r="F116" s="270"/>
      <c r="G116" s="271"/>
      <c r="H116" s="270"/>
      <c r="I116" s="272"/>
      <c r="J116" s="273"/>
      <c r="K116" s="272"/>
      <c r="L116" s="272"/>
      <c r="M116" s="272"/>
      <c r="N116" s="268"/>
      <c r="O116" s="268"/>
      <c r="P116" s="274">
        <f t="shared" si="8"/>
        <v>0</v>
      </c>
      <c r="Q116" s="275">
        <f t="shared" si="9"/>
        <v>0</v>
      </c>
      <c r="S116" s="262"/>
      <c r="T116" s="262"/>
      <c r="U116" s="335"/>
    </row>
    <row r="117" spans="1:21" s="263" customFormat="1" ht="18" x14ac:dyDescent="0.2">
      <c r="A117" s="268"/>
      <c r="B117" s="268"/>
      <c r="C117" s="269"/>
      <c r="D117" s="268"/>
      <c r="E117" s="268"/>
      <c r="F117" s="270"/>
      <c r="G117" s="271"/>
      <c r="H117" s="270"/>
      <c r="I117" s="272"/>
      <c r="J117" s="273"/>
      <c r="K117" s="272"/>
      <c r="L117" s="272"/>
      <c r="M117" s="272"/>
      <c r="N117" s="268"/>
      <c r="O117" s="268"/>
      <c r="P117" s="274">
        <f t="shared" si="8"/>
        <v>0</v>
      </c>
      <c r="Q117" s="275">
        <f t="shared" si="9"/>
        <v>0</v>
      </c>
      <c r="S117" s="262"/>
      <c r="T117" s="262"/>
      <c r="U117" s="335"/>
    </row>
    <row r="118" spans="1:21" s="263" customFormat="1" ht="18" x14ac:dyDescent="0.2">
      <c r="A118" s="268"/>
      <c r="B118" s="268"/>
      <c r="C118" s="269"/>
      <c r="D118" s="268"/>
      <c r="E118" s="268"/>
      <c r="F118" s="270"/>
      <c r="G118" s="271"/>
      <c r="H118" s="270"/>
      <c r="I118" s="272"/>
      <c r="J118" s="273"/>
      <c r="K118" s="272"/>
      <c r="L118" s="272"/>
      <c r="M118" s="272"/>
      <c r="N118" s="268"/>
      <c r="O118" s="268"/>
      <c r="P118" s="274">
        <f t="shared" si="8"/>
        <v>0</v>
      </c>
      <c r="Q118" s="275">
        <f t="shared" si="9"/>
        <v>0</v>
      </c>
      <c r="S118" s="262"/>
      <c r="T118" s="262"/>
      <c r="U118" s="335"/>
    </row>
    <row r="119" spans="1:21" s="263" customFormat="1" ht="18" x14ac:dyDescent="0.2">
      <c r="A119" s="268"/>
      <c r="B119" s="268"/>
      <c r="C119" s="269"/>
      <c r="D119" s="268"/>
      <c r="E119" s="268"/>
      <c r="F119" s="270"/>
      <c r="G119" s="271"/>
      <c r="H119" s="270"/>
      <c r="I119" s="272"/>
      <c r="J119" s="273"/>
      <c r="K119" s="272"/>
      <c r="L119" s="272"/>
      <c r="M119" s="272"/>
      <c r="N119" s="268"/>
      <c r="O119" s="268"/>
      <c r="P119" s="274">
        <f t="shared" si="8"/>
        <v>0</v>
      </c>
      <c r="Q119" s="275">
        <f t="shared" si="9"/>
        <v>0</v>
      </c>
      <c r="S119" s="262"/>
      <c r="T119" s="262"/>
      <c r="U119" s="335"/>
    </row>
    <row r="120" spans="1:21" s="263" customFormat="1" ht="18" x14ac:dyDescent="0.2">
      <c r="A120" s="268"/>
      <c r="B120" s="268"/>
      <c r="C120" s="269"/>
      <c r="D120" s="268"/>
      <c r="E120" s="268"/>
      <c r="F120" s="270"/>
      <c r="G120" s="271"/>
      <c r="H120" s="270"/>
      <c r="I120" s="272"/>
      <c r="J120" s="273"/>
      <c r="K120" s="272"/>
      <c r="L120" s="272"/>
      <c r="M120" s="272"/>
      <c r="N120" s="268"/>
      <c r="O120" s="268"/>
      <c r="P120" s="274">
        <f t="shared" si="8"/>
        <v>0</v>
      </c>
      <c r="Q120" s="275">
        <f t="shared" si="9"/>
        <v>0</v>
      </c>
      <c r="S120" s="262"/>
      <c r="T120" s="262"/>
      <c r="U120" s="335"/>
    </row>
    <row r="121" spans="1:21" s="263" customFormat="1" ht="18" x14ac:dyDescent="0.2">
      <c r="A121" s="268"/>
      <c r="B121" s="268"/>
      <c r="C121" s="269"/>
      <c r="D121" s="268"/>
      <c r="E121" s="268"/>
      <c r="F121" s="270"/>
      <c r="G121" s="271"/>
      <c r="H121" s="270"/>
      <c r="I121" s="272"/>
      <c r="J121" s="273"/>
      <c r="K121" s="272"/>
      <c r="L121" s="272"/>
      <c r="M121" s="272"/>
      <c r="N121" s="268"/>
      <c r="O121" s="268"/>
      <c r="P121" s="274">
        <f t="shared" si="8"/>
        <v>0</v>
      </c>
      <c r="Q121" s="275">
        <f t="shared" si="9"/>
        <v>0</v>
      </c>
      <c r="S121" s="262"/>
      <c r="T121" s="262"/>
      <c r="U121" s="335"/>
    </row>
    <row r="122" spans="1:21" s="263" customFormat="1" ht="18" x14ac:dyDescent="0.2">
      <c r="A122" s="268"/>
      <c r="B122" s="268"/>
      <c r="C122" s="269"/>
      <c r="D122" s="268"/>
      <c r="E122" s="268"/>
      <c r="F122" s="270"/>
      <c r="G122" s="271"/>
      <c r="H122" s="270"/>
      <c r="I122" s="272"/>
      <c r="J122" s="273"/>
      <c r="K122" s="272"/>
      <c r="L122" s="272"/>
      <c r="M122" s="272"/>
      <c r="N122" s="268"/>
      <c r="O122" s="268"/>
      <c r="P122" s="274">
        <f t="shared" si="8"/>
        <v>0</v>
      </c>
      <c r="Q122" s="275">
        <f t="shared" si="9"/>
        <v>0</v>
      </c>
      <c r="S122" s="262"/>
      <c r="T122" s="262"/>
      <c r="U122" s="335"/>
    </row>
    <row r="123" spans="1:21" s="263" customFormat="1" ht="18" x14ac:dyDescent="0.2">
      <c r="A123" s="268"/>
      <c r="B123" s="268"/>
      <c r="C123" s="269"/>
      <c r="D123" s="268"/>
      <c r="E123" s="268"/>
      <c r="F123" s="270"/>
      <c r="G123" s="271"/>
      <c r="H123" s="270"/>
      <c r="I123" s="272"/>
      <c r="J123" s="273"/>
      <c r="K123" s="272"/>
      <c r="L123" s="272"/>
      <c r="M123" s="272"/>
      <c r="N123" s="268"/>
      <c r="O123" s="268"/>
      <c r="P123" s="274">
        <f t="shared" si="8"/>
        <v>0</v>
      </c>
      <c r="Q123" s="275">
        <f t="shared" si="9"/>
        <v>0</v>
      </c>
      <c r="S123" s="262"/>
      <c r="T123" s="262"/>
      <c r="U123" s="335"/>
    </row>
    <row r="124" spans="1:21" s="263" customFormat="1" ht="18" x14ac:dyDescent="0.2">
      <c r="A124" s="268"/>
      <c r="B124" s="268"/>
      <c r="C124" s="269"/>
      <c r="D124" s="268"/>
      <c r="E124" s="268"/>
      <c r="F124" s="270"/>
      <c r="G124" s="271"/>
      <c r="H124" s="270"/>
      <c r="I124" s="272"/>
      <c r="J124" s="273"/>
      <c r="K124" s="272"/>
      <c r="L124" s="272"/>
      <c r="M124" s="272"/>
      <c r="N124" s="268"/>
      <c r="O124" s="268"/>
      <c r="P124" s="274">
        <f t="shared" si="8"/>
        <v>0</v>
      </c>
      <c r="Q124" s="275">
        <f t="shared" si="9"/>
        <v>0</v>
      </c>
      <c r="S124" s="262"/>
      <c r="T124" s="262"/>
      <c r="U124" s="335"/>
    </row>
    <row r="125" spans="1:21" s="263" customFormat="1" ht="18" x14ac:dyDescent="0.2">
      <c r="A125" s="268"/>
      <c r="B125" s="268"/>
      <c r="C125" s="269"/>
      <c r="D125" s="268"/>
      <c r="E125" s="268"/>
      <c r="F125" s="270"/>
      <c r="G125" s="271"/>
      <c r="H125" s="270"/>
      <c r="I125" s="272"/>
      <c r="J125" s="273"/>
      <c r="K125" s="272"/>
      <c r="L125" s="272"/>
      <c r="M125" s="272"/>
      <c r="N125" s="268"/>
      <c r="O125" s="268"/>
      <c r="P125" s="274">
        <f t="shared" si="8"/>
        <v>0</v>
      </c>
      <c r="Q125" s="275">
        <f t="shared" si="9"/>
        <v>0</v>
      </c>
      <c r="S125" s="262"/>
      <c r="T125" s="262"/>
      <c r="U125" s="335"/>
    </row>
    <row r="126" spans="1:21" s="263" customFormat="1" ht="18" x14ac:dyDescent="0.2">
      <c r="A126" s="268"/>
      <c r="B126" s="268"/>
      <c r="C126" s="269"/>
      <c r="D126" s="268"/>
      <c r="E126" s="268"/>
      <c r="F126" s="270"/>
      <c r="G126" s="271"/>
      <c r="H126" s="270"/>
      <c r="I126" s="272"/>
      <c r="J126" s="273"/>
      <c r="K126" s="272"/>
      <c r="L126" s="272"/>
      <c r="M126" s="272"/>
      <c r="N126" s="268"/>
      <c r="O126" s="268"/>
      <c r="P126" s="274">
        <f t="shared" si="8"/>
        <v>0</v>
      </c>
      <c r="Q126" s="275">
        <f t="shared" si="9"/>
        <v>0</v>
      </c>
      <c r="S126" s="262"/>
      <c r="T126" s="262"/>
      <c r="U126" s="335"/>
    </row>
    <row r="127" spans="1:21" s="263" customFormat="1" ht="18" x14ac:dyDescent="0.2">
      <c r="A127" s="268"/>
      <c r="B127" s="268"/>
      <c r="C127" s="269"/>
      <c r="D127" s="268"/>
      <c r="E127" s="268"/>
      <c r="F127" s="270"/>
      <c r="G127" s="271"/>
      <c r="H127" s="270"/>
      <c r="I127" s="272"/>
      <c r="J127" s="273"/>
      <c r="K127" s="272"/>
      <c r="L127" s="272"/>
      <c r="M127" s="272"/>
      <c r="N127" s="268"/>
      <c r="O127" s="268"/>
      <c r="P127" s="274">
        <f t="shared" si="8"/>
        <v>0</v>
      </c>
      <c r="Q127" s="275">
        <f t="shared" si="9"/>
        <v>0</v>
      </c>
      <c r="S127" s="262"/>
      <c r="T127" s="262"/>
      <c r="U127" s="335"/>
    </row>
    <row r="128" spans="1:21" s="263" customFormat="1" ht="18" x14ac:dyDescent="0.2">
      <c r="A128" s="268"/>
      <c r="B128" s="268"/>
      <c r="C128" s="269"/>
      <c r="D128" s="268"/>
      <c r="E128" s="268"/>
      <c r="F128" s="270"/>
      <c r="G128" s="271"/>
      <c r="H128" s="270"/>
      <c r="I128" s="272"/>
      <c r="J128" s="273"/>
      <c r="K128" s="272"/>
      <c r="L128" s="272"/>
      <c r="M128" s="272"/>
      <c r="N128" s="268"/>
      <c r="O128" s="268"/>
      <c r="P128" s="274">
        <f t="shared" si="8"/>
        <v>0</v>
      </c>
      <c r="Q128" s="275">
        <f t="shared" si="9"/>
        <v>0</v>
      </c>
      <c r="S128" s="262"/>
      <c r="T128" s="262"/>
      <c r="U128" s="335"/>
    </row>
    <row r="129" spans="1:21" s="263" customFormat="1" ht="18" x14ac:dyDescent="0.2">
      <c r="A129" s="268"/>
      <c r="B129" s="268"/>
      <c r="C129" s="269"/>
      <c r="D129" s="268"/>
      <c r="E129" s="268"/>
      <c r="F129" s="270"/>
      <c r="G129" s="271"/>
      <c r="H129" s="270"/>
      <c r="I129" s="272"/>
      <c r="J129" s="273"/>
      <c r="K129" s="272"/>
      <c r="L129" s="272"/>
      <c r="M129" s="272"/>
      <c r="N129" s="268"/>
      <c r="O129" s="268"/>
      <c r="P129" s="274">
        <f t="shared" si="8"/>
        <v>0</v>
      </c>
      <c r="Q129" s="275">
        <f t="shared" si="9"/>
        <v>0</v>
      </c>
      <c r="S129" s="262"/>
      <c r="T129" s="262"/>
      <c r="U129" s="335"/>
    </row>
    <row r="130" spans="1:21" s="263" customFormat="1" ht="18" x14ac:dyDescent="0.2">
      <c r="A130" s="268"/>
      <c r="B130" s="268"/>
      <c r="C130" s="269"/>
      <c r="D130" s="268"/>
      <c r="E130" s="268"/>
      <c r="F130" s="270"/>
      <c r="G130" s="271"/>
      <c r="H130" s="270"/>
      <c r="I130" s="272"/>
      <c r="J130" s="273"/>
      <c r="K130" s="272"/>
      <c r="L130" s="272"/>
      <c r="M130" s="272"/>
      <c r="N130" s="268"/>
      <c r="O130" s="268"/>
      <c r="P130" s="274">
        <f t="shared" si="8"/>
        <v>0</v>
      </c>
      <c r="Q130" s="275">
        <f t="shared" si="9"/>
        <v>0</v>
      </c>
      <c r="S130" s="262"/>
      <c r="T130" s="262"/>
      <c r="U130" s="335"/>
    </row>
    <row r="131" spans="1:21" s="263" customFormat="1" ht="18" x14ac:dyDescent="0.2">
      <c r="A131" s="268"/>
      <c r="B131" s="268"/>
      <c r="C131" s="269"/>
      <c r="D131" s="268"/>
      <c r="E131" s="268"/>
      <c r="F131" s="270"/>
      <c r="G131" s="271"/>
      <c r="H131" s="270"/>
      <c r="I131" s="272"/>
      <c r="J131" s="273"/>
      <c r="K131" s="272"/>
      <c r="L131" s="272"/>
      <c r="M131" s="272"/>
      <c r="N131" s="268"/>
      <c r="O131" s="268"/>
      <c r="P131" s="274">
        <f t="shared" si="8"/>
        <v>0</v>
      </c>
      <c r="Q131" s="275">
        <f t="shared" si="9"/>
        <v>0</v>
      </c>
      <c r="S131" s="262"/>
      <c r="T131" s="262"/>
      <c r="U131" s="335"/>
    </row>
    <row r="132" spans="1:21" s="263" customFormat="1" ht="18" x14ac:dyDescent="0.2">
      <c r="A132" s="268"/>
      <c r="B132" s="268"/>
      <c r="C132" s="269"/>
      <c r="D132" s="268"/>
      <c r="E132" s="268"/>
      <c r="F132" s="270"/>
      <c r="G132" s="271"/>
      <c r="H132" s="270"/>
      <c r="I132" s="272"/>
      <c r="J132" s="273"/>
      <c r="K132" s="272"/>
      <c r="L132" s="272"/>
      <c r="M132" s="272"/>
      <c r="N132" s="268"/>
      <c r="O132" s="268"/>
      <c r="P132" s="274">
        <f t="shared" si="8"/>
        <v>0</v>
      </c>
      <c r="Q132" s="275">
        <f t="shared" si="9"/>
        <v>0</v>
      </c>
      <c r="S132" s="262"/>
      <c r="T132" s="262"/>
      <c r="U132" s="335"/>
    </row>
    <row r="133" spans="1:21" s="263" customFormat="1" ht="18" x14ac:dyDescent="0.2">
      <c r="A133" s="268"/>
      <c r="B133" s="268"/>
      <c r="C133" s="269"/>
      <c r="D133" s="268"/>
      <c r="E133" s="268"/>
      <c r="F133" s="270"/>
      <c r="G133" s="271"/>
      <c r="H133" s="270"/>
      <c r="I133" s="272"/>
      <c r="J133" s="273"/>
      <c r="K133" s="272"/>
      <c r="L133" s="272"/>
      <c r="M133" s="272"/>
      <c r="N133" s="268"/>
      <c r="O133" s="268"/>
      <c r="P133" s="274">
        <f t="shared" si="8"/>
        <v>0</v>
      </c>
      <c r="Q133" s="275">
        <f t="shared" si="9"/>
        <v>0</v>
      </c>
      <c r="S133" s="262"/>
      <c r="T133" s="262"/>
      <c r="U133" s="335"/>
    </row>
    <row r="134" spans="1:21" s="263" customFormat="1" ht="18" x14ac:dyDescent="0.2">
      <c r="A134" s="268"/>
      <c r="B134" s="268"/>
      <c r="C134" s="269"/>
      <c r="D134" s="268"/>
      <c r="E134" s="268"/>
      <c r="F134" s="270"/>
      <c r="G134" s="271"/>
      <c r="H134" s="270"/>
      <c r="I134" s="272"/>
      <c r="J134" s="273"/>
      <c r="K134" s="272"/>
      <c r="L134" s="272"/>
      <c r="M134" s="272"/>
      <c r="N134" s="268"/>
      <c r="O134" s="268"/>
      <c r="P134" s="274">
        <f t="shared" si="8"/>
        <v>0</v>
      </c>
      <c r="Q134" s="275">
        <f t="shared" si="9"/>
        <v>0</v>
      </c>
      <c r="S134" s="262"/>
      <c r="T134" s="262"/>
      <c r="U134" s="335"/>
    </row>
    <row r="135" spans="1:21" s="263" customFormat="1" ht="18" x14ac:dyDescent="0.2">
      <c r="A135" s="268"/>
      <c r="B135" s="268"/>
      <c r="C135" s="269"/>
      <c r="D135" s="268"/>
      <c r="E135" s="268"/>
      <c r="F135" s="270"/>
      <c r="G135" s="271"/>
      <c r="H135" s="270"/>
      <c r="I135" s="272"/>
      <c r="J135" s="273"/>
      <c r="K135" s="272"/>
      <c r="L135" s="272"/>
      <c r="M135" s="272"/>
      <c r="N135" s="268"/>
      <c r="O135" s="268"/>
      <c r="P135" s="274">
        <f t="shared" si="8"/>
        <v>0</v>
      </c>
      <c r="Q135" s="275">
        <f t="shared" si="9"/>
        <v>0</v>
      </c>
      <c r="S135" s="262"/>
      <c r="T135" s="262"/>
      <c r="U135" s="335"/>
    </row>
    <row r="136" spans="1:21" s="263" customFormat="1" ht="18" x14ac:dyDescent="0.2">
      <c r="A136" s="268"/>
      <c r="B136" s="268"/>
      <c r="C136" s="269"/>
      <c r="D136" s="268"/>
      <c r="E136" s="268"/>
      <c r="F136" s="270"/>
      <c r="G136" s="271"/>
      <c r="H136" s="270"/>
      <c r="I136" s="272"/>
      <c r="J136" s="273"/>
      <c r="K136" s="272"/>
      <c r="L136" s="272"/>
      <c r="M136" s="272"/>
      <c r="N136" s="268"/>
      <c r="O136" s="268"/>
      <c r="P136" s="274">
        <f t="shared" si="8"/>
        <v>0</v>
      </c>
      <c r="Q136" s="275">
        <f t="shared" si="9"/>
        <v>0</v>
      </c>
      <c r="S136" s="262"/>
      <c r="T136" s="262"/>
      <c r="U136" s="335"/>
    </row>
    <row r="137" spans="1:21" s="263" customFormat="1" ht="18" x14ac:dyDescent="0.2">
      <c r="A137" s="268"/>
      <c r="B137" s="268"/>
      <c r="C137" s="269"/>
      <c r="D137" s="268"/>
      <c r="E137" s="268"/>
      <c r="F137" s="270"/>
      <c r="G137" s="271"/>
      <c r="H137" s="270"/>
      <c r="I137" s="272"/>
      <c r="J137" s="273"/>
      <c r="K137" s="272"/>
      <c r="L137" s="272"/>
      <c r="M137" s="272"/>
      <c r="N137" s="268"/>
      <c r="O137" s="268"/>
      <c r="P137" s="274">
        <f t="shared" si="8"/>
        <v>0</v>
      </c>
      <c r="Q137" s="275">
        <f t="shared" si="9"/>
        <v>0</v>
      </c>
      <c r="S137" s="262"/>
      <c r="T137" s="262"/>
      <c r="U137" s="335"/>
    </row>
    <row r="138" spans="1:21" s="263" customFormat="1" ht="18" x14ac:dyDescent="0.2">
      <c r="A138" s="268"/>
      <c r="B138" s="268"/>
      <c r="C138" s="269"/>
      <c r="D138" s="268"/>
      <c r="E138" s="268"/>
      <c r="F138" s="270"/>
      <c r="G138" s="271"/>
      <c r="H138" s="270"/>
      <c r="I138" s="272"/>
      <c r="J138" s="273"/>
      <c r="K138" s="272"/>
      <c r="L138" s="272"/>
      <c r="M138" s="272"/>
      <c r="N138" s="268"/>
      <c r="O138" s="268"/>
      <c r="P138" s="274">
        <f t="shared" si="8"/>
        <v>0</v>
      </c>
      <c r="Q138" s="275">
        <f t="shared" si="9"/>
        <v>0</v>
      </c>
      <c r="S138" s="262"/>
      <c r="T138" s="262"/>
      <c r="U138" s="335"/>
    </row>
    <row r="139" spans="1:21" s="263" customFormat="1" ht="18" x14ac:dyDescent="0.2">
      <c r="A139" s="268"/>
      <c r="B139" s="268"/>
      <c r="C139" s="269"/>
      <c r="D139" s="268"/>
      <c r="E139" s="268"/>
      <c r="F139" s="270"/>
      <c r="G139" s="271"/>
      <c r="H139" s="270"/>
      <c r="I139" s="272"/>
      <c r="J139" s="273"/>
      <c r="K139" s="272"/>
      <c r="L139" s="272"/>
      <c r="M139" s="272"/>
      <c r="N139" s="268"/>
      <c r="O139" s="268"/>
      <c r="P139" s="274">
        <f t="shared" si="8"/>
        <v>0</v>
      </c>
      <c r="Q139" s="275">
        <f t="shared" si="9"/>
        <v>0</v>
      </c>
      <c r="S139" s="262"/>
      <c r="T139" s="262"/>
      <c r="U139" s="335"/>
    </row>
    <row r="140" spans="1:21" s="263" customFormat="1" ht="18" x14ac:dyDescent="0.2">
      <c r="A140" s="268"/>
      <c r="B140" s="268"/>
      <c r="C140" s="269"/>
      <c r="D140" s="268"/>
      <c r="E140" s="268"/>
      <c r="F140" s="270"/>
      <c r="G140" s="271"/>
      <c r="H140" s="270"/>
      <c r="I140" s="272"/>
      <c r="J140" s="273"/>
      <c r="K140" s="272"/>
      <c r="L140" s="272"/>
      <c r="M140" s="272"/>
      <c r="N140" s="268"/>
      <c r="O140" s="268"/>
      <c r="P140" s="274">
        <f t="shared" si="8"/>
        <v>0</v>
      </c>
      <c r="Q140" s="275">
        <f t="shared" si="9"/>
        <v>0</v>
      </c>
      <c r="S140" s="262"/>
      <c r="T140" s="262"/>
      <c r="U140" s="335"/>
    </row>
    <row r="141" spans="1:21" s="263" customFormat="1" ht="18" x14ac:dyDescent="0.2">
      <c r="A141" s="268"/>
      <c r="B141" s="268"/>
      <c r="C141" s="269"/>
      <c r="D141" s="268"/>
      <c r="E141" s="268"/>
      <c r="F141" s="270"/>
      <c r="G141" s="271"/>
      <c r="H141" s="270"/>
      <c r="I141" s="272"/>
      <c r="J141" s="273"/>
      <c r="K141" s="272"/>
      <c r="L141" s="272"/>
      <c r="M141" s="272"/>
      <c r="N141" s="268"/>
      <c r="O141" s="268"/>
      <c r="P141" s="274">
        <f t="shared" si="8"/>
        <v>0</v>
      </c>
      <c r="Q141" s="275">
        <f t="shared" si="9"/>
        <v>0</v>
      </c>
      <c r="S141" s="262"/>
      <c r="T141" s="262"/>
      <c r="U141" s="335"/>
    </row>
    <row r="142" spans="1:21" s="263" customFormat="1" ht="18" x14ac:dyDescent="0.2">
      <c r="A142" s="268"/>
      <c r="B142" s="268"/>
      <c r="C142" s="269"/>
      <c r="D142" s="268"/>
      <c r="E142" s="268"/>
      <c r="F142" s="270"/>
      <c r="G142" s="271"/>
      <c r="H142" s="270"/>
      <c r="I142" s="272"/>
      <c r="J142" s="273"/>
      <c r="K142" s="272"/>
      <c r="L142" s="272"/>
      <c r="M142" s="272"/>
      <c r="N142" s="268"/>
      <c r="O142" s="268"/>
      <c r="P142" s="274">
        <f t="shared" si="8"/>
        <v>0</v>
      </c>
      <c r="Q142" s="275">
        <f t="shared" si="9"/>
        <v>0</v>
      </c>
      <c r="S142" s="262"/>
      <c r="T142" s="262"/>
      <c r="U142" s="335"/>
    </row>
    <row r="143" spans="1:21" s="263" customFormat="1" ht="18" x14ac:dyDescent="0.2">
      <c r="A143" s="268"/>
      <c r="B143" s="268"/>
      <c r="C143" s="269"/>
      <c r="D143" s="268"/>
      <c r="E143" s="268"/>
      <c r="F143" s="270"/>
      <c r="G143" s="271"/>
      <c r="H143" s="270"/>
      <c r="I143" s="272"/>
      <c r="J143" s="273"/>
      <c r="K143" s="272"/>
      <c r="L143" s="272"/>
      <c r="M143" s="272"/>
      <c r="N143" s="268"/>
      <c r="O143" s="268"/>
      <c r="P143" s="274">
        <f t="shared" si="8"/>
        <v>0</v>
      </c>
      <c r="Q143" s="275">
        <f t="shared" si="9"/>
        <v>0</v>
      </c>
      <c r="S143" s="262"/>
      <c r="T143" s="262"/>
      <c r="U143" s="335"/>
    </row>
    <row r="144" spans="1:21" s="263" customFormat="1" ht="18" x14ac:dyDescent="0.2">
      <c r="A144" s="268"/>
      <c r="B144" s="268"/>
      <c r="C144" s="269"/>
      <c r="D144" s="268"/>
      <c r="E144" s="268"/>
      <c r="F144" s="270"/>
      <c r="G144" s="271"/>
      <c r="H144" s="270"/>
      <c r="I144" s="272"/>
      <c r="J144" s="273"/>
      <c r="K144" s="272"/>
      <c r="L144" s="272"/>
      <c r="M144" s="272"/>
      <c r="N144" s="268"/>
      <c r="O144" s="268"/>
      <c r="P144" s="274">
        <f t="shared" si="8"/>
        <v>0</v>
      </c>
      <c r="Q144" s="275">
        <f t="shared" si="9"/>
        <v>0</v>
      </c>
      <c r="S144" s="262"/>
      <c r="T144" s="262"/>
      <c r="U144" s="335"/>
    </row>
    <row r="145" spans="1:21" s="263" customFormat="1" ht="18" x14ac:dyDescent="0.2">
      <c r="A145" s="268"/>
      <c r="B145" s="268"/>
      <c r="C145" s="269"/>
      <c r="D145" s="268"/>
      <c r="E145" s="268"/>
      <c r="F145" s="270"/>
      <c r="G145" s="271"/>
      <c r="H145" s="270"/>
      <c r="I145" s="272"/>
      <c r="J145" s="273"/>
      <c r="K145" s="272"/>
      <c r="L145" s="272"/>
      <c r="M145" s="272"/>
      <c r="N145" s="268"/>
      <c r="O145" s="268"/>
      <c r="P145" s="274">
        <f t="shared" ref="P145:P163" si="10">IF(ISBLANK(J145),0,1)</f>
        <v>0</v>
      </c>
      <c r="Q145" s="275">
        <f t="shared" ref="Q145:Q163" si="11">IF(ISBLANK(I145),0,1)</f>
        <v>0</v>
      </c>
      <c r="S145" s="262"/>
      <c r="T145" s="262"/>
      <c r="U145" s="335"/>
    </row>
    <row r="146" spans="1:21" s="263" customFormat="1" ht="18" x14ac:dyDescent="0.2">
      <c r="A146" s="268"/>
      <c r="B146" s="268"/>
      <c r="C146" s="269"/>
      <c r="D146" s="268"/>
      <c r="E146" s="268"/>
      <c r="F146" s="270"/>
      <c r="G146" s="271"/>
      <c r="H146" s="270"/>
      <c r="I146" s="272"/>
      <c r="J146" s="273"/>
      <c r="K146" s="272"/>
      <c r="L146" s="272"/>
      <c r="M146" s="272"/>
      <c r="N146" s="268"/>
      <c r="O146" s="268"/>
      <c r="P146" s="274">
        <f t="shared" si="10"/>
        <v>0</v>
      </c>
      <c r="Q146" s="275">
        <f t="shared" si="11"/>
        <v>0</v>
      </c>
      <c r="S146" s="262"/>
      <c r="T146" s="262"/>
      <c r="U146" s="335"/>
    </row>
    <row r="147" spans="1:21" s="263" customFormat="1" ht="18" x14ac:dyDescent="0.2">
      <c r="A147" s="268"/>
      <c r="B147" s="268"/>
      <c r="C147" s="269"/>
      <c r="D147" s="268"/>
      <c r="E147" s="268"/>
      <c r="F147" s="270"/>
      <c r="G147" s="271"/>
      <c r="H147" s="270"/>
      <c r="I147" s="272"/>
      <c r="J147" s="273"/>
      <c r="K147" s="272"/>
      <c r="L147" s="272"/>
      <c r="M147" s="272"/>
      <c r="N147" s="268"/>
      <c r="O147" s="268"/>
      <c r="P147" s="274">
        <f t="shared" si="10"/>
        <v>0</v>
      </c>
      <c r="Q147" s="275">
        <f t="shared" si="11"/>
        <v>0</v>
      </c>
      <c r="S147" s="262"/>
      <c r="T147" s="262"/>
      <c r="U147" s="335"/>
    </row>
    <row r="148" spans="1:21" s="263" customFormat="1" ht="18" x14ac:dyDescent="0.2">
      <c r="A148" s="268"/>
      <c r="B148" s="268"/>
      <c r="C148" s="269"/>
      <c r="D148" s="268"/>
      <c r="E148" s="268"/>
      <c r="F148" s="270"/>
      <c r="G148" s="271"/>
      <c r="H148" s="270"/>
      <c r="I148" s="272"/>
      <c r="J148" s="273"/>
      <c r="K148" s="272"/>
      <c r="L148" s="272"/>
      <c r="M148" s="272"/>
      <c r="N148" s="268"/>
      <c r="O148" s="268"/>
      <c r="P148" s="274">
        <f t="shared" si="10"/>
        <v>0</v>
      </c>
      <c r="Q148" s="275">
        <f t="shared" si="11"/>
        <v>0</v>
      </c>
      <c r="S148" s="262"/>
      <c r="T148" s="262"/>
      <c r="U148" s="335"/>
    </row>
    <row r="149" spans="1:21" s="263" customFormat="1" ht="18" x14ac:dyDescent="0.2">
      <c r="A149" s="268"/>
      <c r="B149" s="268"/>
      <c r="C149" s="269"/>
      <c r="D149" s="268"/>
      <c r="E149" s="268"/>
      <c r="F149" s="270"/>
      <c r="G149" s="271"/>
      <c r="H149" s="270"/>
      <c r="I149" s="272"/>
      <c r="J149" s="273"/>
      <c r="K149" s="272"/>
      <c r="L149" s="272"/>
      <c r="M149" s="272"/>
      <c r="N149" s="268"/>
      <c r="O149" s="268"/>
      <c r="P149" s="274">
        <f t="shared" si="10"/>
        <v>0</v>
      </c>
      <c r="Q149" s="275">
        <f t="shared" si="11"/>
        <v>0</v>
      </c>
      <c r="S149" s="262"/>
      <c r="T149" s="262"/>
      <c r="U149" s="335"/>
    </row>
    <row r="150" spans="1:21" s="263" customFormat="1" ht="18" x14ac:dyDescent="0.2">
      <c r="A150" s="268"/>
      <c r="B150" s="268"/>
      <c r="C150" s="269"/>
      <c r="D150" s="268"/>
      <c r="E150" s="268"/>
      <c r="F150" s="270"/>
      <c r="G150" s="271"/>
      <c r="H150" s="270"/>
      <c r="I150" s="272"/>
      <c r="J150" s="273"/>
      <c r="K150" s="272"/>
      <c r="L150" s="272"/>
      <c r="M150" s="272"/>
      <c r="N150" s="268"/>
      <c r="O150" s="268"/>
      <c r="P150" s="274">
        <f t="shared" si="10"/>
        <v>0</v>
      </c>
      <c r="Q150" s="275">
        <f t="shared" si="11"/>
        <v>0</v>
      </c>
      <c r="S150" s="262"/>
      <c r="T150" s="262"/>
      <c r="U150" s="335"/>
    </row>
    <row r="151" spans="1:21" s="263" customFormat="1" ht="18" x14ac:dyDescent="0.2">
      <c r="A151" s="268"/>
      <c r="B151" s="268"/>
      <c r="C151" s="269"/>
      <c r="D151" s="268"/>
      <c r="E151" s="268"/>
      <c r="F151" s="270"/>
      <c r="G151" s="271"/>
      <c r="H151" s="270"/>
      <c r="I151" s="272"/>
      <c r="J151" s="273"/>
      <c r="K151" s="272"/>
      <c r="L151" s="272"/>
      <c r="M151" s="272"/>
      <c r="N151" s="268"/>
      <c r="O151" s="268"/>
      <c r="P151" s="274">
        <f t="shared" si="10"/>
        <v>0</v>
      </c>
      <c r="Q151" s="275">
        <f t="shared" si="11"/>
        <v>0</v>
      </c>
      <c r="S151" s="262"/>
      <c r="T151" s="262"/>
      <c r="U151" s="335"/>
    </row>
    <row r="152" spans="1:21" s="263" customFormat="1" ht="18" x14ac:dyDescent="0.2">
      <c r="A152" s="268"/>
      <c r="B152" s="268"/>
      <c r="C152" s="269"/>
      <c r="D152" s="268"/>
      <c r="E152" s="268"/>
      <c r="F152" s="270"/>
      <c r="G152" s="271"/>
      <c r="H152" s="270"/>
      <c r="I152" s="272"/>
      <c r="J152" s="273"/>
      <c r="K152" s="272"/>
      <c r="L152" s="272"/>
      <c r="M152" s="272"/>
      <c r="N152" s="268"/>
      <c r="O152" s="268"/>
      <c r="P152" s="274">
        <f t="shared" si="10"/>
        <v>0</v>
      </c>
      <c r="Q152" s="275">
        <f t="shared" si="11"/>
        <v>0</v>
      </c>
      <c r="S152" s="262"/>
      <c r="T152" s="262"/>
      <c r="U152" s="335"/>
    </row>
    <row r="153" spans="1:21" s="263" customFormat="1" ht="18" x14ac:dyDescent="0.2">
      <c r="A153" s="268"/>
      <c r="B153" s="268"/>
      <c r="C153" s="269"/>
      <c r="D153" s="268"/>
      <c r="E153" s="268"/>
      <c r="F153" s="270"/>
      <c r="G153" s="271"/>
      <c r="H153" s="270"/>
      <c r="I153" s="272"/>
      <c r="J153" s="273"/>
      <c r="K153" s="272"/>
      <c r="L153" s="272"/>
      <c r="M153" s="272"/>
      <c r="N153" s="268"/>
      <c r="O153" s="268"/>
      <c r="P153" s="274">
        <f t="shared" si="10"/>
        <v>0</v>
      </c>
      <c r="Q153" s="275">
        <f t="shared" si="11"/>
        <v>0</v>
      </c>
      <c r="S153" s="262"/>
      <c r="T153" s="262"/>
      <c r="U153" s="335"/>
    </row>
    <row r="154" spans="1:21" s="263" customFormat="1" ht="18" x14ac:dyDescent="0.2">
      <c r="A154" s="268"/>
      <c r="B154" s="268"/>
      <c r="C154" s="269"/>
      <c r="D154" s="268"/>
      <c r="E154" s="268"/>
      <c r="F154" s="270"/>
      <c r="G154" s="271"/>
      <c r="H154" s="270"/>
      <c r="I154" s="272"/>
      <c r="J154" s="273"/>
      <c r="K154" s="272"/>
      <c r="L154" s="272"/>
      <c r="M154" s="272"/>
      <c r="N154" s="268"/>
      <c r="O154" s="268"/>
      <c r="P154" s="274">
        <f t="shared" si="10"/>
        <v>0</v>
      </c>
      <c r="Q154" s="275">
        <f t="shared" si="11"/>
        <v>0</v>
      </c>
      <c r="S154" s="262"/>
      <c r="T154" s="262"/>
      <c r="U154" s="335"/>
    </row>
    <row r="155" spans="1:21" s="263" customFormat="1" ht="18" x14ac:dyDescent="0.2">
      <c r="A155" s="268"/>
      <c r="B155" s="268"/>
      <c r="C155" s="269"/>
      <c r="D155" s="268"/>
      <c r="E155" s="268"/>
      <c r="F155" s="270"/>
      <c r="G155" s="271"/>
      <c r="H155" s="270"/>
      <c r="I155" s="272"/>
      <c r="J155" s="273"/>
      <c r="K155" s="272"/>
      <c r="L155" s="272"/>
      <c r="M155" s="272"/>
      <c r="N155" s="268"/>
      <c r="O155" s="268"/>
      <c r="P155" s="274">
        <f t="shared" si="10"/>
        <v>0</v>
      </c>
      <c r="Q155" s="275">
        <f t="shared" si="11"/>
        <v>0</v>
      </c>
      <c r="S155" s="262"/>
      <c r="T155" s="262"/>
      <c r="U155" s="335"/>
    </row>
    <row r="156" spans="1:21" s="263" customFormat="1" ht="18" x14ac:dyDescent="0.2">
      <c r="A156" s="268"/>
      <c r="B156" s="268"/>
      <c r="C156" s="269"/>
      <c r="D156" s="268"/>
      <c r="E156" s="268"/>
      <c r="F156" s="270"/>
      <c r="G156" s="271"/>
      <c r="H156" s="270"/>
      <c r="I156" s="272"/>
      <c r="J156" s="273"/>
      <c r="K156" s="272"/>
      <c r="L156" s="272"/>
      <c r="M156" s="272"/>
      <c r="N156" s="268"/>
      <c r="O156" s="268"/>
      <c r="P156" s="274">
        <f t="shared" si="10"/>
        <v>0</v>
      </c>
      <c r="Q156" s="275">
        <f t="shared" si="11"/>
        <v>0</v>
      </c>
      <c r="S156" s="262"/>
      <c r="T156" s="262"/>
      <c r="U156" s="335"/>
    </row>
    <row r="157" spans="1:21" s="263" customFormat="1" ht="18" x14ac:dyDescent="0.2">
      <c r="A157" s="268"/>
      <c r="B157" s="268"/>
      <c r="C157" s="269"/>
      <c r="D157" s="268"/>
      <c r="E157" s="268"/>
      <c r="F157" s="270"/>
      <c r="G157" s="271"/>
      <c r="H157" s="270"/>
      <c r="I157" s="272"/>
      <c r="J157" s="273"/>
      <c r="K157" s="272"/>
      <c r="L157" s="272"/>
      <c r="M157" s="272"/>
      <c r="N157" s="268"/>
      <c r="O157" s="268"/>
      <c r="P157" s="274">
        <f t="shared" si="10"/>
        <v>0</v>
      </c>
      <c r="Q157" s="275">
        <f t="shared" si="11"/>
        <v>0</v>
      </c>
      <c r="S157" s="262"/>
      <c r="T157" s="262"/>
      <c r="U157" s="335"/>
    </row>
    <row r="158" spans="1:21" s="263" customFormat="1" ht="18" x14ac:dyDescent="0.2">
      <c r="A158" s="268"/>
      <c r="B158" s="268"/>
      <c r="C158" s="269"/>
      <c r="D158" s="268"/>
      <c r="E158" s="268"/>
      <c r="F158" s="270"/>
      <c r="G158" s="271"/>
      <c r="H158" s="270"/>
      <c r="I158" s="272"/>
      <c r="J158" s="273"/>
      <c r="K158" s="272"/>
      <c r="L158" s="272"/>
      <c r="M158" s="272"/>
      <c r="N158" s="268"/>
      <c r="O158" s="268"/>
      <c r="P158" s="274">
        <f t="shared" si="10"/>
        <v>0</v>
      </c>
      <c r="Q158" s="275">
        <f t="shared" si="11"/>
        <v>0</v>
      </c>
      <c r="S158" s="262"/>
      <c r="T158" s="262"/>
      <c r="U158" s="335"/>
    </row>
    <row r="159" spans="1:21" s="263" customFormat="1" ht="18" x14ac:dyDescent="0.2">
      <c r="A159" s="268"/>
      <c r="B159" s="268"/>
      <c r="C159" s="269"/>
      <c r="D159" s="268"/>
      <c r="E159" s="268"/>
      <c r="F159" s="270"/>
      <c r="G159" s="271"/>
      <c r="H159" s="270"/>
      <c r="I159" s="272"/>
      <c r="J159" s="273"/>
      <c r="K159" s="272"/>
      <c r="L159" s="272"/>
      <c r="M159" s="272"/>
      <c r="N159" s="268"/>
      <c r="O159" s="268"/>
      <c r="P159" s="274">
        <f t="shared" si="10"/>
        <v>0</v>
      </c>
      <c r="Q159" s="275">
        <f t="shared" si="11"/>
        <v>0</v>
      </c>
      <c r="S159" s="262"/>
      <c r="T159" s="262"/>
      <c r="U159" s="335"/>
    </row>
    <row r="160" spans="1:21" s="263" customFormat="1" ht="18" x14ac:dyDescent="0.2">
      <c r="A160" s="268"/>
      <c r="B160" s="268"/>
      <c r="C160" s="269"/>
      <c r="D160" s="268"/>
      <c r="E160" s="268"/>
      <c r="F160" s="270"/>
      <c r="G160" s="271"/>
      <c r="H160" s="270"/>
      <c r="I160" s="272"/>
      <c r="J160" s="273"/>
      <c r="K160" s="272"/>
      <c r="L160" s="272"/>
      <c r="M160" s="272"/>
      <c r="N160" s="268"/>
      <c r="O160" s="268"/>
      <c r="P160" s="274">
        <f t="shared" si="10"/>
        <v>0</v>
      </c>
      <c r="Q160" s="275">
        <f t="shared" si="11"/>
        <v>0</v>
      </c>
      <c r="S160" s="262"/>
      <c r="T160" s="262"/>
      <c r="U160" s="335"/>
    </row>
    <row r="161" spans="1:22" s="263" customFormat="1" ht="18" x14ac:dyDescent="0.2">
      <c r="A161" s="268"/>
      <c r="B161" s="268"/>
      <c r="C161" s="269"/>
      <c r="D161" s="268"/>
      <c r="E161" s="268"/>
      <c r="F161" s="270"/>
      <c r="G161" s="271"/>
      <c r="H161" s="270"/>
      <c r="I161" s="272"/>
      <c r="J161" s="273"/>
      <c r="K161" s="272"/>
      <c r="L161" s="272"/>
      <c r="M161" s="272"/>
      <c r="N161" s="268"/>
      <c r="O161" s="268"/>
      <c r="P161" s="274">
        <f t="shared" si="10"/>
        <v>0</v>
      </c>
      <c r="Q161" s="275">
        <f t="shared" si="11"/>
        <v>0</v>
      </c>
      <c r="S161" s="262"/>
      <c r="T161" s="262"/>
      <c r="U161" s="335"/>
    </row>
    <row r="162" spans="1:22" s="263" customFormat="1" ht="18" x14ac:dyDescent="0.2">
      <c r="A162" s="268"/>
      <c r="B162" s="268"/>
      <c r="C162" s="269"/>
      <c r="D162" s="268"/>
      <c r="E162" s="268"/>
      <c r="F162" s="270"/>
      <c r="G162" s="271"/>
      <c r="H162" s="270"/>
      <c r="I162" s="272"/>
      <c r="J162" s="273"/>
      <c r="K162" s="272"/>
      <c r="L162" s="272"/>
      <c r="M162" s="272"/>
      <c r="N162" s="268"/>
      <c r="O162" s="268"/>
      <c r="P162" s="274">
        <f t="shared" si="10"/>
        <v>0</v>
      </c>
      <c r="Q162" s="275">
        <f t="shared" si="11"/>
        <v>0</v>
      </c>
      <c r="S162" s="262"/>
      <c r="T162" s="262"/>
      <c r="U162" s="335"/>
    </row>
    <row r="163" spans="1:22" s="263" customFormat="1" ht="18" x14ac:dyDescent="0.2">
      <c r="A163" s="268"/>
      <c r="B163" s="268"/>
      <c r="C163" s="269"/>
      <c r="D163" s="268"/>
      <c r="E163" s="268"/>
      <c r="F163" s="270"/>
      <c r="G163" s="271"/>
      <c r="H163" s="270"/>
      <c r="I163" s="272"/>
      <c r="J163" s="273"/>
      <c r="K163" s="272"/>
      <c r="L163" s="272"/>
      <c r="M163" s="272"/>
      <c r="N163" s="268"/>
      <c r="O163" s="268"/>
      <c r="P163" s="274">
        <f t="shared" si="10"/>
        <v>0</v>
      </c>
      <c r="Q163" s="275">
        <f t="shared" si="11"/>
        <v>0</v>
      </c>
      <c r="S163" s="262"/>
      <c r="T163" s="262"/>
      <c r="U163" s="335"/>
    </row>
    <row r="164" spans="1:22" s="342" customFormat="1" x14ac:dyDescent="0.25">
      <c r="A164" s="404"/>
      <c r="B164" s="405" t="e">
        <f>NETWORKDAYS.INTL(date!F1,date!F31,7,date!F25)</f>
        <v>#NUM!</v>
      </c>
      <c r="C164" s="408">
        <f>SUMPRODUCT(COUNTA(C16:C65))</f>
        <v>0</v>
      </c>
      <c r="D164" s="406" t="e">
        <f>SUMPRODUCT(1/COUNTIF(C16:C39,C16:C39))</f>
        <v>#DIV/0!</v>
      </c>
      <c r="E164" s="407">
        <f>SUMPRODUCT(COUNTIF(E17:E163,E17:E163))</f>
        <v>0</v>
      </c>
      <c r="F164" s="343"/>
      <c r="G164" s="343">
        <f>SUMPRODUCT(COUNTA(C16:C65))</f>
        <v>0</v>
      </c>
      <c r="H164" s="343"/>
      <c r="N164" s="343"/>
      <c r="O164" s="343"/>
      <c r="U164" s="409"/>
      <c r="V164" s="409"/>
    </row>
    <row r="165" spans="1:22" hidden="1" x14ac:dyDescent="0.2"/>
  </sheetData>
  <sheetProtection algorithmName="SHA-512" hashValue="KHpb8ywZBnP1sbQmPTdHmoxqEhnkkvg+c4drd2+EXJ4yNj0N78DV0NM9gfWrWy6LVqptIZYjmBO9xTroG7I+SA==" saltValue="pHPppDT4ZhFDrgP6dknEaA==" spinCount="100000" sheet="1" objects="1" scenarios="1" formatCells="0" formatColumns="0" formatRows="0" selectLockedCells="1"/>
  <dataConsolidate/>
  <mergeCells count="38">
    <mergeCell ref="L3:M3"/>
    <mergeCell ref="L4:M4"/>
    <mergeCell ref="L5:M5"/>
    <mergeCell ref="J8:L8"/>
    <mergeCell ref="G9:H9"/>
    <mergeCell ref="I8:I12"/>
    <mergeCell ref="G10:H10"/>
    <mergeCell ref="C8:H8"/>
    <mergeCell ref="C9:D9"/>
    <mergeCell ref="E9:F9"/>
    <mergeCell ref="M8:N8"/>
    <mergeCell ref="M11:N11"/>
    <mergeCell ref="G6:H6"/>
    <mergeCell ref="F14:G14"/>
    <mergeCell ref="D13:E13"/>
    <mergeCell ref="F13:G13"/>
    <mergeCell ref="C11:D11"/>
    <mergeCell ref="C12:D12"/>
    <mergeCell ref="E11:F11"/>
    <mergeCell ref="G11:H11"/>
    <mergeCell ref="E12:F12"/>
    <mergeCell ref="G12:H12"/>
    <mergeCell ref="M13:N13"/>
    <mergeCell ref="K13:L13"/>
    <mergeCell ref="K14:L14"/>
    <mergeCell ref="A1:O1"/>
    <mergeCell ref="A4:C4"/>
    <mergeCell ref="A2:O2"/>
    <mergeCell ref="A3:C3"/>
    <mergeCell ref="D3:H3"/>
    <mergeCell ref="E4:F4"/>
    <mergeCell ref="G4:H4"/>
    <mergeCell ref="A5:B5"/>
    <mergeCell ref="G5:I5"/>
    <mergeCell ref="C10:D10"/>
    <mergeCell ref="E10:F10"/>
    <mergeCell ref="B6:C6"/>
    <mergeCell ref="D14:E14"/>
  </mergeCells>
  <conditionalFormatting sqref="H67:H163 H16:H65">
    <cfRule type="containsText" dxfId="237" priority="276" operator="containsText" text="مدير.مدرسة">
      <formula>NOT(ISERROR(SEARCH("مدير.مدرسة",H16)))</formula>
    </cfRule>
  </conditionalFormatting>
  <conditionalFormatting sqref="H67:H163 H16:H65">
    <cfRule type="containsText" dxfId="236" priority="274" operator="containsText" text="مدير.مدرسة">
      <formula>NOT(ISERROR(SEARCH("مدير.مدرسة",H16)))</formula>
    </cfRule>
  </conditionalFormatting>
  <conditionalFormatting sqref="L67:M163 L16:M65">
    <cfRule type="containsText" dxfId="235" priority="199" operator="containsText" text="السلوك المطلوب للتعلم.m">
      <formula>NOT(ISERROR(SEARCH("السلوك المطلوب للتعلم.m",L16)))</formula>
    </cfRule>
    <cfRule type="containsText" dxfId="234" priority="200" operator="containsText" text="التعلم  المتمحور حول الطالب.m">
      <formula>NOT(ISERROR(SEARCH("التعلم  المتمحور حول الطالب.m",L16)))</formula>
    </cfRule>
    <cfRule type="containsText" dxfId="233" priority="201" operator="containsText" text="ثقافة التعلم.m">
      <formula>NOT(ISERROR(SEARCH("ثقافة التعلم.m",L16)))</formula>
    </cfRule>
    <cfRule type="containsText" dxfId="232" priority="202" operator="containsText" text="الخطط.الادارية.f">
      <formula>NOT(ISERROR(SEARCH("الخطط.الادارية.f",L16)))</formula>
    </cfRule>
    <cfRule type="containsText" dxfId="231" priority="203" operator="containsText" text="الخطة.التطويرية.f">
      <formula>NOT(ISERROR(SEARCH("الخطة.التطويرية.f",L16)))</formula>
    </cfRule>
    <cfRule type="containsText" dxfId="230" priority="205" operator="containsText" text="التطوير المهني.f">
      <formula>NOT(ISERROR(SEARCH("التطوير المهني.f",L16)))</formula>
    </cfRule>
    <cfRule type="containsText" dxfId="229" priority="206" operator="containsText" text="الذكاء العاطفي.f">
      <formula>NOT(ISERROR(SEARCH("الذكاء العاطفي.f",L16)))</formula>
    </cfRule>
    <cfRule type="containsText" dxfId="228" priority="207" operator="containsText" text="الموارد المادية.f">
      <formula>NOT(ISERROR(SEARCH("الموارد المادية.f",L16)))</formula>
    </cfRule>
    <cfRule type="containsText" dxfId="227" priority="208" operator="containsText" text="الموارد المالية.f">
      <formula>NOT(ISERROR(SEARCH("الموارد المالية.f",L16)))</formula>
    </cfRule>
    <cfRule type="containsText" dxfId="226" priority="209" operator="containsText" text="الموارد البشرية.f">
      <formula>NOT(ISERROR(SEARCH("الموارد البشرية.f",L16)))</formula>
    </cfRule>
    <cfRule type="containsText" dxfId="225" priority="210" operator="containsText" text="المشاركة المجتمعية.f">
      <formula>NOT(ISERROR(SEARCH("المشاركة المجتمعية.f",L16)))</formula>
    </cfRule>
    <cfRule type="containsText" dxfId="224" priority="211" operator="containsText" text="التعاون.f">
      <formula>NOT(ISERROR(SEARCH("التعاون.f",L16)))</formula>
    </cfRule>
    <cfRule type="containsText" dxfId="223" priority="212" operator="containsText" text="التواصل.f">
      <formula>NOT(ISERROR(SEARCH("التواصل.f",L16)))</formula>
    </cfRule>
    <cfRule type="containsText" dxfId="222" priority="213" operator="containsText" text="التوثيق.f">
      <formula>NOT(ISERROR(SEARCH("التوثيق.f",L16)))</formula>
    </cfRule>
    <cfRule type="containsText" dxfId="221" priority="214" operator="containsText" text="المتابعة.f">
      <formula>NOT(ISERROR(SEARCH("المتابعة.f",L16)))</formula>
    </cfRule>
    <cfRule type="containsText" dxfId="220" priority="215" operator="containsText" text="قيادة التغيير.f">
      <formula>NOT(ISERROR(SEARCH("قيادة التغيير.f",L16)))</formula>
    </cfRule>
    <cfRule type="containsText" dxfId="219" priority="216" operator="containsText" text="التخطيط.f">
      <formula>NOT(ISERROR(SEARCH("التخطيط.f",L16)))</formula>
    </cfRule>
    <cfRule type="containsText" dxfId="218" priority="217" operator="containsText" text="السلوك المطلوب للتعلم.f">
      <formula>NOT(ISERROR(SEARCH("السلوك المطلوب للتعلم.f",L16)))</formula>
    </cfRule>
    <cfRule type="containsText" dxfId="217" priority="218" operator="containsText" text="التعلم  المتمحور حول الطالب.f">
      <formula>NOT(ISERROR(SEARCH("التعلم  المتمحور حول الطالب.f",L16)))</formula>
    </cfRule>
    <cfRule type="containsText" dxfId="216" priority="219" operator="containsText" text="ثقافة التعلم.f">
      <formula>NOT(ISERROR(SEARCH("ثقافة التعلم.f",L16)))</formula>
    </cfRule>
    <cfRule type="containsText" dxfId="215" priority="220" operator="containsText" text="الرؤية.f">
      <formula>NOT(ISERROR(SEARCH("الرؤية.f",L16)))</formula>
    </cfRule>
    <cfRule type="containsText" dxfId="214" priority="221" operator="containsText" text="القيم.f">
      <formula>NOT(ISERROR(SEARCH("القيم.f",L16)))</formula>
    </cfRule>
    <cfRule type="containsText" dxfId="213" priority="222" operator="containsText" text="القيادة.f">
      <formula>NOT(ISERROR(SEARCH("القيادة.f",L16)))</formula>
    </cfRule>
    <cfRule type="containsText" dxfId="212" priority="246" operator="containsText" text="الموارد المادية.m">
      <formula>NOT(ISERROR(SEARCH("الموارد المادية.m",L16)))</formula>
    </cfRule>
    <cfRule type="containsText" dxfId="211" priority="247" operator="containsText" text="الموارد المالية.m">
      <formula>NOT(ISERROR(SEARCH("الموارد المالية.m",L16)))</formula>
    </cfRule>
    <cfRule type="containsText" dxfId="210" priority="248" operator="containsText" text="الموارد البشرية.m">
      <formula>NOT(ISERROR(SEARCH("الموارد البشرية.m",L16)))</formula>
    </cfRule>
    <cfRule type="containsText" dxfId="209" priority="249" operator="containsText" text="المشاركة المجتمعية.m">
      <formula>NOT(ISERROR(SEARCH("المشاركة المجتمعية.m",L16)))</formula>
    </cfRule>
    <cfRule type="containsText" dxfId="208" priority="250" operator="containsText" text="التعاون.m">
      <formula>NOT(ISERROR(SEARCH("التعاون.m",L16)))</formula>
    </cfRule>
    <cfRule type="containsText" dxfId="207" priority="251" operator="containsText" text="التواصل.m">
      <formula>NOT(ISERROR(SEARCH("التواصل.m",L16)))</formula>
    </cfRule>
    <cfRule type="containsText" dxfId="206" priority="252" operator="containsText" text="التوثيق.m">
      <formula>NOT(ISERROR(SEARCH("التوثيق.m",L16)))</formula>
    </cfRule>
    <cfRule type="containsText" dxfId="205" priority="253" operator="containsText" text="المتابعة.m">
      <formula>NOT(ISERROR(SEARCH("المتابعة.m",L16)))</formula>
    </cfRule>
    <cfRule type="containsText" dxfId="204" priority="254" operator="containsText" text="قيادة التغيير.m">
      <formula>NOT(ISERROR(SEARCH("قيادة التغيير.m",L16)))</formula>
    </cfRule>
    <cfRule type="containsText" dxfId="203" priority="255" operator="containsText" text="التخطيط.m">
      <formula>NOT(ISERROR(SEARCH("التخطيط.m",L16)))</formula>
    </cfRule>
    <cfRule type="containsText" dxfId="202" priority="256" operator="containsText" text="الرؤية.m">
      <formula>NOT(ISERROR(SEARCH("الرؤية.m",L16)))</formula>
    </cfRule>
    <cfRule type="containsText" dxfId="201" priority="257" operator="containsText" text="القيم.m">
      <formula>NOT(ISERROR(SEARCH("القيم.m",L16)))</formula>
    </cfRule>
    <cfRule type="containsText" dxfId="200" priority="258" operator="containsText" text="القيادة.m">
      <formula>NOT(ISERROR(SEARCH("القيادة.m",L16)))</formula>
    </cfRule>
  </conditionalFormatting>
  <conditionalFormatting sqref="L67:M163 L16:M65">
    <cfRule type="containsText" dxfId="199" priority="196" operator="containsText" text="الخطط.الإدارية.m">
      <formula>NOT(ISERROR(SEARCH("الخطط.الإدارية.m",L16)))</formula>
    </cfRule>
    <cfRule type="containsText" dxfId="198" priority="197" operator="containsText" text="الخطة.التطويرية.m">
      <formula>NOT(ISERROR(SEARCH("الخطة.التطويرية.m",L16)))</formula>
    </cfRule>
  </conditionalFormatting>
  <conditionalFormatting sqref="O16:O65 O67:O163">
    <cfRule type="containsText" dxfId="197" priority="195" operator="containsText" text="عدم.الالتزام.بالبرنامج">
      <formula>NOT(ISERROR(SEARCH("عدم.الالتزام.بالبرنامج",O16)))</formula>
    </cfRule>
  </conditionalFormatting>
  <conditionalFormatting sqref="L67:M163 L16:M65">
    <cfRule type="containsText" dxfId="196" priority="161" operator="containsText" text="الخطط.الادارية.f">
      <formula>NOT(ISERROR(SEARCH("الخطط.الادارية.f",L16)))</formula>
    </cfRule>
    <cfRule type="containsText" dxfId="195" priority="162" operator="containsText" text="الخطة.التطويرية.f">
      <formula>NOT(ISERROR(SEARCH("الخطة.التطويرية.f",L16)))</formula>
    </cfRule>
    <cfRule type="containsText" dxfId="194" priority="163" operator="containsText" text="التطوير المهني.f">
      <formula>NOT(ISERROR(SEARCH("التطوير المهني.f",L16)))</formula>
    </cfRule>
    <cfRule type="containsText" dxfId="193" priority="164" operator="containsText" text="الذكاء العاطفي.f">
      <formula>NOT(ISERROR(SEARCH("الذكاء العاطفي.f",L16)))</formula>
    </cfRule>
    <cfRule type="containsText" dxfId="192" priority="165" operator="containsText" text="الموارد المادية.f">
      <formula>NOT(ISERROR(SEARCH("الموارد المادية.f",L16)))</formula>
    </cfRule>
    <cfRule type="containsText" dxfId="191" priority="166" operator="containsText" text="الموارد المالية.f">
      <formula>NOT(ISERROR(SEARCH("الموارد المالية.f",L16)))</formula>
    </cfRule>
    <cfRule type="containsText" dxfId="190" priority="167" operator="containsText" text="الموارد البشرية.f">
      <formula>NOT(ISERROR(SEARCH("الموارد البشرية.f",L16)))</formula>
    </cfRule>
    <cfRule type="containsText" dxfId="189" priority="169" operator="containsText" text="المشاركة المجتمعية.f">
      <formula>NOT(ISERROR(SEARCH("المشاركة المجتمعية.f",L16)))</formula>
    </cfRule>
    <cfRule type="containsText" dxfId="188" priority="170" operator="containsText" text="التعاون.f">
      <formula>NOT(ISERROR(SEARCH("التعاون.f",L16)))</formula>
    </cfRule>
    <cfRule type="containsText" dxfId="187" priority="171" operator="containsText" text="التواصل.f">
      <formula>NOT(ISERROR(SEARCH("التواصل.f",L16)))</formula>
    </cfRule>
    <cfRule type="containsText" dxfId="186" priority="172" operator="containsText" text="التوثيق.f">
      <formula>NOT(ISERROR(SEARCH("التوثيق.f",L16)))</formula>
    </cfRule>
    <cfRule type="containsText" dxfId="185" priority="173" operator="containsText" text="المتابعة.f">
      <formula>NOT(ISERROR(SEARCH("المتابعة.f",L16)))</formula>
    </cfRule>
    <cfRule type="containsText" dxfId="184" priority="174" operator="containsText" text="قيادة التغيير.f">
      <formula>NOT(ISERROR(SEARCH("قيادة التغيير.f",L16)))</formula>
    </cfRule>
    <cfRule type="containsText" dxfId="183" priority="175" operator="containsText" text="التخطيط.f">
      <formula>NOT(ISERROR(SEARCH("التخطيط.f",L16)))</formula>
    </cfRule>
    <cfRule type="containsText" dxfId="182" priority="176" operator="containsText" text="السلوك المطلوب للتعلم.f">
      <formula>NOT(ISERROR(SEARCH("السلوك المطلوب للتعلم.f",L16)))</formula>
    </cfRule>
    <cfRule type="containsText" dxfId="181" priority="177" operator="containsText" text="التعلم  المتمحور حول الطالب.f">
      <formula>NOT(ISERROR(SEARCH("التعلم  المتمحور حول الطالب.f",L16)))</formula>
    </cfRule>
    <cfRule type="containsText" dxfId="180" priority="178" operator="containsText" text="ثقافة التعلم.f">
      <formula>NOT(ISERROR(SEARCH("ثقافة التعلم.f",L16)))</formula>
    </cfRule>
    <cfRule type="containsText" dxfId="179" priority="179" operator="containsText" text="الرؤية.f">
      <formula>NOT(ISERROR(SEARCH("الرؤية.f",L16)))</formula>
    </cfRule>
    <cfRule type="containsText" dxfId="178" priority="180" operator="containsText" text="القيم.f">
      <formula>NOT(ISERROR(SEARCH("القيم.f",L16)))</formula>
    </cfRule>
  </conditionalFormatting>
  <conditionalFormatting sqref="G4:H4">
    <cfRule type="containsText" dxfId="177" priority="128" operator="containsText" text="مختص+عام">
      <formula>NOT(ISERROR(SEARCH("مختص+عام",G4)))</formula>
    </cfRule>
    <cfRule type="containsText" dxfId="176" priority="133" operator="containsText" text="عام+مختص">
      <formula>NOT(ISERROR(SEARCH("عام+مختص",G4)))</formula>
    </cfRule>
    <cfRule type="containsText" dxfId="175" priority="138" operator="containsText" text="مختص">
      <formula>NOT(ISERROR(SEARCH("مختص",G4)))</formula>
    </cfRule>
    <cfRule type="containsText" dxfId="174" priority="139" operator="containsText" text="مختص">
      <formula>NOT(ISERROR(SEARCH("مختص",G4)))</formula>
    </cfRule>
    <cfRule type="containsText" dxfId="173" priority="140" operator="containsText" text="عام+مختص">
      <formula>NOT(ISERROR(SEARCH("عام+مختص",G4)))</formula>
    </cfRule>
    <cfRule type="containsText" dxfId="172" priority="141" operator="containsText" text="عام">
      <formula>NOT(ISERROR(SEARCH("عام",G4)))</formula>
    </cfRule>
    <cfRule type="containsText" dxfId="171" priority="143" operator="containsText" text="عام">
      <formula>NOT(ISERROR(SEARCH("عام",G4)))</formula>
    </cfRule>
  </conditionalFormatting>
  <conditionalFormatting sqref="E10:F10">
    <cfRule type="cellIs" dxfId="170" priority="125" operator="equal">
      <formula>0</formula>
    </cfRule>
    <cfRule type="cellIs" dxfId="169" priority="127" operator="equal">
      <formula>0.25</formula>
    </cfRule>
    <cfRule type="cellIs" dxfId="168" priority="130" operator="equal">
      <formula>0.25</formula>
    </cfRule>
    <cfRule type="cellIs" dxfId="167" priority="132" operator="equal">
      <formula>0.75</formula>
    </cfRule>
    <cfRule type="cellIs" dxfId="166" priority="135" operator="equal">
      <formula>0.75</formula>
    </cfRule>
    <cfRule type="cellIs" dxfId="165" priority="137" operator="equal">
      <formula>1</formula>
    </cfRule>
  </conditionalFormatting>
  <conditionalFormatting sqref="G10:H10">
    <cfRule type="cellIs" dxfId="164" priority="124" operator="equal">
      <formula>1</formula>
    </cfRule>
    <cfRule type="cellIs" dxfId="163" priority="126" operator="equal">
      <formula>0.75</formula>
    </cfRule>
    <cfRule type="cellIs" dxfId="162" priority="129" operator="equal">
      <formula>0.75</formula>
    </cfRule>
    <cfRule type="cellIs" dxfId="161" priority="131" operator="equal">
      <formula>0.25</formula>
    </cfRule>
    <cfRule type="cellIs" dxfId="160" priority="134" operator="equal">
      <formula>0.25</formula>
    </cfRule>
    <cfRule type="cellIs" dxfId="159" priority="136" operator="equal">
      <formula>0</formula>
    </cfRule>
  </conditionalFormatting>
  <conditionalFormatting sqref="K10:L10">
    <cfRule type="cellIs" dxfId="158" priority="122" operator="greaterThan">
      <formula>0</formula>
    </cfRule>
  </conditionalFormatting>
  <conditionalFormatting sqref="F67:F163 F16:F65">
    <cfRule type="containsText" dxfId="157" priority="120" operator="containsText" text="معلم">
      <formula>NOT(ISERROR(SEARCH("معلم",F16)))</formula>
    </cfRule>
    <cfRule type="containsText" dxfId="156" priority="121" operator="containsText" text="مدير">
      <formula>NOT(ISERROR(SEARCH("مدير",F16)))</formula>
    </cfRule>
  </conditionalFormatting>
  <conditionalFormatting sqref="F67:F163 F16:F65">
    <cfRule type="containsText" dxfId="155" priority="119" operator="containsText" text="مدير">
      <formula>NOT(ISERROR(SEARCH("مدير",F16)))</formula>
    </cfRule>
  </conditionalFormatting>
  <conditionalFormatting sqref="I67:I163 I16:I65">
    <cfRule type="containsText" dxfId="154" priority="108" operator="containsText" text="أخرى">
      <formula>NOT(ISERROR(SEARCH("أخرى",I16)))</formula>
    </cfRule>
    <cfRule type="containsText" dxfId="153" priority="109" operator="containsText" text="دعم.تنفيذ.مجتمعات.التعلم">
      <formula>NOT(ISERROR(SEARCH("دعم.تنفيذ.مجتمعات.التعلم",I16)))</formula>
    </cfRule>
    <cfRule type="containsText" dxfId="152" priority="110" operator="containsText" text="متابعة.الخطط.المدرسية">
      <formula>NOT(ISERROR(SEARCH("متابعة.الخطط.المدرسية",I16)))</formula>
    </cfRule>
    <cfRule type="containsText" dxfId="151" priority="111" operator="containsText" text="التنمية.المهنية">
      <formula>NOT(ISERROR(SEARCH("التنمية.المهنية",I16)))</formula>
    </cfRule>
    <cfRule type="containsText" dxfId="150" priority="112" operator="containsText" text="إدارة.الموارد">
      <formula>NOT(ISERROR(SEARCH("إدارة.الموارد",I16)))</formula>
    </cfRule>
    <cfRule type="containsText" dxfId="149" priority="113" operator="containsText" text="الاتصال.والتواصل">
      <formula>NOT(ISERROR(SEARCH("الاتصال.والتواصل",I16)))</formula>
    </cfRule>
    <cfRule type="containsText" dxfId="148" priority="114" operator="containsText" text="التخطيط.والتقييم">
      <formula>NOT(ISERROR(SEARCH("التخطيط.والتقييم",I16)))</formula>
    </cfRule>
    <cfRule type="containsText" dxfId="147" priority="115" operator="containsText" text="القيادة.المتمركزة.حول.التعلم">
      <formula>NOT(ISERROR(SEARCH("القيادة.المتمركزة.حول.التعلم",I16)))</formula>
    </cfRule>
    <cfRule type="containsText" dxfId="146" priority="116" operator="containsText" text="القيادة.والقيم.والرؤية">
      <formula>NOT(ISERROR(SEARCH("القيادة.والقيم.والرؤية",I16)))</formula>
    </cfRule>
  </conditionalFormatting>
  <conditionalFormatting sqref="I67:I163 I16:I65">
    <cfRule type="containsText" dxfId="145" priority="100" operator="containsText" text="أخرى">
      <formula>NOT(ISERROR(SEARCH("أخرى",I16)))</formula>
    </cfRule>
    <cfRule type="containsText" dxfId="144" priority="101" operator="containsText" text="مصادر.وسائل.الدعم.للتعلم">
      <formula>NOT(ISERROR(SEARCH("مصادر.وسائل.الدعم.للتعلم",I16)))</formula>
    </cfRule>
    <cfRule type="containsText" dxfId="143" priority="102" operator="containsText" text="مهارات.تشجيع.وتحفيز.الطلبة">
      <formula>NOT(ISERROR(SEARCH("مهارات.تشجيع.وتحفيز.الطلبة",I16)))</formula>
    </cfRule>
    <cfRule type="containsText" dxfId="142" priority="103" operator="containsText" text="بناء.وتحليل.الاختبارات">
      <formula>NOT(ISERROR(SEARCH("بناء.وتحليل.الاختبارات",I16)))</formula>
    </cfRule>
    <cfRule type="containsText" dxfId="141" priority="104" operator="containsText" text="استراتيجيات.التدريس">
      <formula>NOT(ISERROR(SEARCH("استراتيجيات.التدريس",I16)))</formula>
    </cfRule>
    <cfRule type="containsText" dxfId="140" priority="105" operator="containsText" text="التقويم">
      <formula>NOT(ISERROR(SEARCH("التقويم",I16)))</formula>
    </cfRule>
    <cfRule type="containsText" dxfId="139" priority="106" operator="containsText" text="الادارة.الصفية">
      <formula>NOT(ISERROR(SEARCH("الادارة.الصفية",I16)))</formula>
    </cfRule>
    <cfRule type="containsText" dxfId="138" priority="107" operator="containsText" text="التخطيط">
      <formula>NOT(ISERROR(SEARCH("التخطيط",I16)))</formula>
    </cfRule>
  </conditionalFormatting>
  <conditionalFormatting sqref="L67:M163 L16:M65">
    <cfRule type="containsText" dxfId="137" priority="81" operator="containsText" text="التطوير المهني">
      <formula>NOT(ISERROR(SEARCH("التطوير المهني",L16)))</formula>
    </cfRule>
    <cfRule type="containsText" dxfId="136" priority="82" operator="containsText" text="الذكاء العاطفي">
      <formula>NOT(ISERROR(SEARCH("الذكاء العاطفي",L16)))</formula>
    </cfRule>
    <cfRule type="containsText" dxfId="135" priority="83" operator="containsText" text="الموارد المادية">
      <formula>NOT(ISERROR(SEARCH("الموارد المادية",L16)))</formula>
    </cfRule>
    <cfRule type="containsText" dxfId="134" priority="84" operator="containsText" text="الموارد المالية">
      <formula>NOT(ISERROR(SEARCH("الموارد المالية",L16)))</formula>
    </cfRule>
    <cfRule type="containsText" dxfId="133" priority="85" operator="containsText" text="الموارد البشرية">
      <formula>NOT(ISERROR(SEARCH("الموارد البشرية",L16)))</formula>
    </cfRule>
    <cfRule type="containsText" dxfId="132" priority="86" operator="containsText" text="المشاركة المجتمعية">
      <formula>NOT(ISERROR(SEARCH("المشاركة المجتمعية",L16)))</formula>
    </cfRule>
    <cfRule type="containsText" dxfId="131" priority="87" operator="containsText" text="التعاون">
      <formula>NOT(ISERROR(SEARCH("التعاون",L16)))</formula>
    </cfRule>
    <cfRule type="containsText" dxfId="130" priority="88" operator="containsText" text="التواصل">
      <formula>NOT(ISERROR(SEARCH("التواصل",L16)))</formula>
    </cfRule>
    <cfRule type="containsText" dxfId="129" priority="89" operator="containsText" text="التوثيق">
      <formula>NOT(ISERROR(SEARCH("التوثيق",L16)))</formula>
    </cfRule>
    <cfRule type="containsText" dxfId="128" priority="90" operator="containsText" text="المتابعة">
      <formula>NOT(ISERROR(SEARCH("المتابعة",L16)))</formula>
    </cfRule>
    <cfRule type="containsText" dxfId="127" priority="91" operator="containsText" text="قيادة التغيير">
      <formula>NOT(ISERROR(SEARCH("قيادة التغيير",L16)))</formula>
    </cfRule>
    <cfRule type="containsText" dxfId="126" priority="92" operator="containsText" text="التخطيط">
      <formula>NOT(ISERROR(SEARCH("التخطيط",L16)))</formula>
    </cfRule>
    <cfRule type="containsText" dxfId="125" priority="94" operator="containsText" text="السلوك المطلوب للتعلم">
      <formula>NOT(ISERROR(SEARCH("السلوك المطلوب للتعلم",L16)))</formula>
    </cfRule>
    <cfRule type="containsText" dxfId="124" priority="95" operator="containsText" text="التعلم  المتمحور حول الطالب">
      <formula>NOT(ISERROR(SEARCH("التعلم  المتمحور حول الطالب",L16)))</formula>
    </cfRule>
    <cfRule type="containsText" dxfId="123" priority="96" operator="containsText" text="ثقافة التعلم">
      <formula>NOT(ISERROR(SEARCH("ثقافة التعلم",L16)))</formula>
    </cfRule>
    <cfRule type="containsText" dxfId="122" priority="97" operator="containsText" text="الرؤية">
      <formula>NOT(ISERROR(SEARCH("الرؤية",L16)))</formula>
    </cfRule>
    <cfRule type="containsText" dxfId="121" priority="98" operator="containsText" text="القيم">
      <formula>NOT(ISERROR(SEARCH("القيم",L16)))</formula>
    </cfRule>
    <cfRule type="containsText" dxfId="120" priority="99" operator="containsText" text="قيادة">
      <formula>NOT(ISERROR(SEARCH("قيادة",L16)))</formula>
    </cfRule>
  </conditionalFormatting>
  <conditionalFormatting sqref="I67:I163 I16:I65">
    <cfRule type="containsText" dxfId="119" priority="79" operator="containsText" text="أخرى.">
      <formula>NOT(ISERROR(SEARCH("أخرى.",I16)))</formula>
    </cfRule>
    <cfRule type="containsText" dxfId="118" priority="80" operator="containsText" text="أخرى">
      <formula>NOT(ISERROR(SEARCH("أخرى",I16)))</formula>
    </cfRule>
    <cfRule type="containsText" dxfId="117" priority="93" operator="containsText" text="التخطيط.والتقييم">
      <formula>NOT(ISERROR(SEARCH("التخطيط.والتقييم",I16)))</formula>
    </cfRule>
  </conditionalFormatting>
  <conditionalFormatting sqref="N67:N163 N16:N65">
    <cfRule type="containsText" dxfId="116" priority="75" operator="containsText" text="لم ينفذ">
      <formula>NOT(ISERROR(SEARCH("لم ينفذ",N16)))</formula>
    </cfRule>
    <cfRule type="containsText" dxfId="115" priority="76" operator="containsText" text="نفذ">
      <formula>NOT(ISERROR(SEARCH("نفذ",N16)))</formula>
    </cfRule>
  </conditionalFormatting>
  <conditionalFormatting sqref="O16:O65 O67:O163">
    <cfRule type="containsText" dxfId="114" priority="68" operator="containsText" text="أخرى">
      <formula>NOT(ISERROR(SEARCH("أخرى",O16)))</formula>
    </cfRule>
    <cfRule type="containsText" dxfId="113" priority="69" operator="containsText" text="عدم.توفر.مواصلات">
      <formula>NOT(ISERROR(SEARCH("عدم.توفر.مواصلات",O16)))</formula>
    </cfRule>
    <cfRule type="containsText" dxfId="112" priority="70" operator="containsText" text="تكليف.مديرية">
      <formula>NOT(ISERROR(SEARCH("تكليف.مديرية",O16)))</formula>
    </cfRule>
    <cfRule type="containsText" dxfId="111" priority="71" operator="containsText" text="تكليف.وزارة">
      <formula>NOT(ISERROR(SEARCH("تكليف.وزارة",O16)))</formula>
    </cfRule>
    <cfRule type="containsText" dxfId="110" priority="72" operator="containsText" text="عطلة.رسمية">
      <formula>NOT(ISERROR(SEARCH("عطلة.رسمية",O16)))</formula>
    </cfRule>
    <cfRule type="containsText" dxfId="109" priority="73" operator="containsText" text="اجازة.مرضية">
      <formula>NOT(ISERROR(SEARCH("اجازة.مرضية",O16)))</formula>
    </cfRule>
    <cfRule type="containsText" dxfId="108" priority="74" operator="containsText" text="اجازة.سنوية">
      <formula>NOT(ISERROR(SEARCH("اجازة.سنوية",O16)))</formula>
    </cfRule>
  </conditionalFormatting>
  <conditionalFormatting sqref="H67:H163 H16:H65">
    <cfRule type="containsText" dxfId="107" priority="42" operator="containsText" text="اللغة.الفرنسية">
      <formula>NOT(ISERROR(SEARCH("اللغة.الفرنسية",H16)))</formula>
    </cfRule>
    <cfRule type="containsText" dxfId="106" priority="43" operator="containsText" text="تربية.مهنية">
      <formula>NOT(ISERROR(SEARCH("تربية.مهنية",H16)))</formula>
    </cfRule>
    <cfRule type="containsText" dxfId="105" priority="44" operator="containsText" text="فروع.تعليم.مهني">
      <formula>NOT(ISERROR(SEARCH("فروع.تعليم.مهني",H16)))</formula>
    </cfRule>
    <cfRule type="containsText" dxfId="104" priority="45" operator="containsText" text="فروع.التعليم.الصناعي">
      <formula>NOT(ISERROR(SEARCH("فروع.التعليم.الصناعي",H16)))</formula>
    </cfRule>
    <cfRule type="containsText" dxfId="103" priority="46" operator="containsText" text="رياض.أطفال">
      <formula>NOT(ISERROR(SEARCH("رياض.أطفال",H16)))</formula>
    </cfRule>
    <cfRule type="containsText" dxfId="102" priority="47" operator="containsText" text="مرحلة.ر">
      <formula>NOT(ISERROR(SEARCH("مرحلة.ر",H16)))</formula>
    </cfRule>
    <cfRule type="containsText" dxfId="101" priority="48" operator="containsText" text="مرحلة.ع">
      <formula>NOT(ISERROR(SEARCH("مرحلة.ع",H16)))</formula>
    </cfRule>
    <cfRule type="containsText" dxfId="100" priority="49" operator="containsText" text="ثقافة.مالية">
      <formula>NOT(ISERROR(SEARCH("ثقافة.مالية",H16)))</formula>
    </cfRule>
    <cfRule type="containsText" dxfId="99" priority="50" operator="containsText" text="تربية.خاصة">
      <formula>NOT(ISERROR(SEARCH("تربية.خاصة",H16)))</formula>
    </cfRule>
    <cfRule type="containsText" dxfId="98" priority="51" operator="containsText" text="تربية.موسيقية">
      <formula>NOT(ISERROR(SEARCH("تربية.موسيقية",H16)))</formula>
    </cfRule>
    <cfRule type="containsText" dxfId="97" priority="52" operator="containsText" text="تربية.رياضية">
      <formula>NOT(ISERROR(SEARCH("تربية.رياضية",H16)))</formula>
    </cfRule>
    <cfRule type="containsText" dxfId="96" priority="53" operator="containsText" text="تربية.فنية">
      <formula>NOT(ISERROR(SEARCH("تربية.فنية",H16)))</formula>
    </cfRule>
    <cfRule type="containsText" dxfId="95" priority="54" operator="containsText" text="الحاسوب">
      <formula>NOT(ISERROR(SEARCH("الحاسوب",H16)))</formula>
    </cfRule>
    <cfRule type="containsText" dxfId="94" priority="55" operator="containsText" text="تربية.وطنية">
      <formula>NOT(ISERROR(SEARCH("تربية.وطنية",H16)))</formula>
    </cfRule>
    <cfRule type="containsText" dxfId="93" priority="56" operator="containsText" text="جغرافيا">
      <formula>NOT(ISERROR(SEARCH("جغرافيا",H16)))</formula>
    </cfRule>
    <cfRule type="containsText" dxfId="92" priority="57" operator="containsText" text="تاريخ">
      <formula>NOT(ISERROR(SEARCH("تاريخ",H16)))</formula>
    </cfRule>
    <cfRule type="containsText" dxfId="91" priority="58" operator="containsText" text="علوم.أرض">
      <formula>NOT(ISERROR(SEARCH("علوم.أرض",H16)))</formula>
    </cfRule>
    <cfRule type="containsText" dxfId="90" priority="59" operator="containsText" text="علوم.حياتية">
      <formula>NOT(ISERROR(SEARCH("علوم.حياتية",H16)))</formula>
    </cfRule>
    <cfRule type="containsText" dxfId="89" priority="60" operator="containsText" text="الكيمياء">
      <formula>NOT(ISERROR(SEARCH("الكيمياء",H16)))</formula>
    </cfRule>
    <cfRule type="containsText" dxfId="88" priority="61" operator="containsText" text="الفيزياء">
      <formula>NOT(ISERROR(SEARCH("الفيزياء",H16)))</formula>
    </cfRule>
    <cfRule type="containsText" dxfId="87" priority="62" operator="containsText" text="علوم.عامة">
      <formula>NOT(ISERROR(SEARCH("علوم.عامة",H16)))</formula>
    </cfRule>
    <cfRule type="containsText" dxfId="86" priority="63" operator="containsText" text="الرياضيات">
      <formula>NOT(ISERROR(SEARCH("الرياضيات",H16)))</formula>
    </cfRule>
    <cfRule type="containsText" dxfId="85" priority="64" operator="containsText" text="اللغة.الانجليزية">
      <formula>NOT(ISERROR(SEARCH("اللغة.الانجليزية",H16)))</formula>
    </cfRule>
    <cfRule type="containsText" dxfId="84" priority="65" operator="containsText" text="اللغة.العربية">
      <formula>NOT(ISERROR(SEARCH("اللغة.العربية",H16)))</formula>
    </cfRule>
    <cfRule type="containsText" dxfId="83" priority="66" operator="containsText" text="التربية.الاسلامية">
      <formula>NOT(ISERROR(SEARCH("التربية.الاسلامية",H16)))</formula>
    </cfRule>
    <cfRule type="containsText" dxfId="82" priority="67" operator="containsText" text="مدير.مدرسة">
      <formula>NOT(ISERROR(SEARCH("مدير.مدرسة",H16)))</formula>
    </cfRule>
  </conditionalFormatting>
  <conditionalFormatting sqref="G67:G163 G16:G65">
    <cfRule type="containsText" dxfId="81" priority="37" operator="containsText" text="إناث">
      <formula>NOT(ISERROR(SEARCH("إناث",G16)))</formula>
    </cfRule>
  </conditionalFormatting>
  <conditionalFormatting sqref="G67:G163 G16:G65">
    <cfRule type="containsText" dxfId="80" priority="36" operator="containsText" text="إناث">
      <formula>NOT(ISERROR(SEARCH("إناث",G16)))</formula>
    </cfRule>
  </conditionalFormatting>
  <conditionalFormatting sqref="G67:G163 G16:G65">
    <cfRule type="containsText" dxfId="79" priority="35" operator="containsText" text="ذكور">
      <formula>NOT(ISERROR(SEARCH("ذكور",G16)))</formula>
    </cfRule>
  </conditionalFormatting>
  <conditionalFormatting sqref="G67:G163 G16:G65">
    <cfRule type="duplicateValues" dxfId="78" priority="413"/>
    <cfRule type="containsText" dxfId="77" priority="414" operator="containsText" text="ذكور">
      <formula>NOT(ISERROR(SEARCH("ذكور",G16)))</formula>
    </cfRule>
    <cfRule type="containsText" dxfId="76" priority="415" operator="containsText" text="إناث">
      <formula>NOT(ISERROR(SEARCH("إناث",G16)))</formula>
    </cfRule>
  </conditionalFormatting>
  <conditionalFormatting sqref="F16:F65">
    <cfRule type="cellIs" dxfId="75" priority="32" operator="equal">
      <formula>"مدرسة"</formula>
    </cfRule>
    <cfRule type="cellIs" dxfId="74" priority="33" operator="equal">
      <formula>"مشرف"</formula>
    </cfRule>
  </conditionalFormatting>
  <conditionalFormatting sqref="I16:I65">
    <cfRule type="containsText" dxfId="73" priority="16" operator="containsText" text="إعداد ومراجعة قواعد بيانات حصر الحاجات (معلم/ مدير/ مدرسة)">
      <formula>NOT(ISERROR(SEARCH("إعداد ومراجعة قواعد بيانات حصر الحاجات (معلم/ مدير/ مدرسة)",I16)))</formula>
    </cfRule>
    <cfRule type="containsText" dxfId="72" priority="28" operator="containsText" text="القيادة.والإدارة">
      <formula>NOT(ISERROR(SEARCH("القيادة.والإدارة",I16)))</formula>
    </cfRule>
    <cfRule type="containsText" dxfId="71" priority="29" operator="containsText" text="بيئة.الطالب">
      <formula>NOT(ISERROR(SEARCH("بيئة.الطالب",I16)))</formula>
    </cfRule>
    <cfRule type="containsText" dxfId="70" priority="30" operator="containsText" text="التعليم.والتعلم">
      <formula>NOT(ISERROR(SEARCH("التعليم.والتعلم",I16)))</formula>
    </cfRule>
    <cfRule type="containsText" dxfId="69" priority="31" operator="containsText" text="المدرسةوالمجتمع">
      <formula>NOT(ISERROR(SEARCH("المدرسةوالمجتمع",I16)))</formula>
    </cfRule>
  </conditionalFormatting>
  <conditionalFormatting sqref="J16:J65">
    <cfRule type="notContainsBlanks" dxfId="68" priority="27">
      <formula>LEN(TRIM(J16))&gt;0</formula>
    </cfRule>
  </conditionalFormatting>
  <conditionalFormatting sqref="L16:L65">
    <cfRule type="containsText" dxfId="67" priority="18" operator="containsText" text="الإدارة">
      <formula>NOT(ISERROR(SEARCH("الإدارة",L16)))</formula>
    </cfRule>
    <cfRule type="containsText" dxfId="66" priority="19" operator="containsText" text="القيادة">
      <formula>NOT(ISERROR(SEARCH("القيادة",L16)))</formula>
    </cfRule>
    <cfRule type="containsText" dxfId="65" priority="20" operator="containsText" text="مشاركة.المجتمع">
      <formula>NOT(ISERROR(SEARCH("مشاركة.المجتمع",L16)))</formula>
    </cfRule>
    <cfRule type="containsText" dxfId="64" priority="21" operator="containsText" text="مشاركة.اولياء.الأمور">
      <formula>NOT(ISERROR(SEARCH("مشاركة.اولياء.الأمور",L16)))</formula>
    </cfRule>
    <cfRule type="containsText" dxfId="63" priority="22" operator="containsText" text="التمكين">
      <formula>NOT(ISERROR(SEARCH("التمكين",L16)))</formula>
    </cfRule>
    <cfRule type="containsText" dxfId="62" priority="23" operator="containsText" text="دعم.التعلم ">
      <formula>NOT(ISERROR(SEARCH("دعم.التعلم ",L16)))</formula>
    </cfRule>
    <cfRule type="containsText" dxfId="61" priority="24" operator="containsText" text="تركيز.المدرسة">
      <formula>NOT(ISERROR(SEARCH("تركيز.المدرسة",L16)))</formula>
    </cfRule>
    <cfRule type="containsText" dxfId="60" priority="25" operator="containsText" text="أداء.الطلبة.والتقييم  ">
      <formula>NOT(ISERROR(SEARCH("أداء.الطلبة.والتقييم  ",L16)))</formula>
    </cfRule>
    <cfRule type="containsText" dxfId="59" priority="26" operator="containsText" text="المناهج.والتدريس">
      <formula>NOT(ISERROR(SEARCH("المناهج.والتدريس",L16)))</formula>
    </cfRule>
  </conditionalFormatting>
  <conditionalFormatting sqref="M16:M65">
    <cfRule type="notContainsBlanks" dxfId="58" priority="17">
      <formula>LEN(TRIM(M16))&gt;0</formula>
    </cfRule>
  </conditionalFormatting>
  <conditionalFormatting sqref="K16:K65">
    <cfRule type="notContainsBlanks" dxfId="57" priority="6">
      <formula>LEN(TRIM(K16))&gt;0</formula>
    </cfRule>
  </conditionalFormatting>
  <conditionalFormatting sqref="D16:E65">
    <cfRule type="duplicateValues" dxfId="56" priority="5"/>
  </conditionalFormatting>
  <conditionalFormatting sqref="N16:N65">
    <cfRule type="cellIs" dxfId="55" priority="1" operator="equal">
      <formula>"يوجد بيانات ناقصة"</formula>
    </cfRule>
  </conditionalFormatting>
  <dataValidations count="17">
    <dataValidation type="list" allowBlank="1" showInputMessage="1" showErrorMessage="1" sqref="L67:M163 L16:L65">
      <formula1>INDIRECT(I16)</formula1>
    </dataValidation>
    <dataValidation type="list" allowBlank="1" showInputMessage="1" showErrorMessage="1" sqref="I67:I163 I16:I65">
      <formula1>IF(ISBLANK(J16),INDIRECT(F16),"")</formula1>
    </dataValidation>
    <dataValidation type="list" allowBlank="1" showInputMessage="1" showErrorMessage="1" sqref="E6 G6 C67:C163 C16:C65">
      <formula1>OFFSET(INDIRECT("LDATE"),,,COUNTA(INDIRECT("LDATE")))</formula1>
    </dataValidation>
    <dataValidation type="list" allowBlank="1" showInputMessage="1" showErrorMessage="1" sqref="J4">
      <formula1>التخصصات</formula1>
    </dataValidation>
    <dataValidation type="list" allowBlank="1" showInputMessage="1" showErrorMessage="1" sqref="F67:F163 F16:F65">
      <formula1>وظيفة</formula1>
    </dataValidation>
    <dataValidation type="list" allowBlank="1" showInputMessage="1" showErrorMessage="1" sqref="H67:H163">
      <formula1>التخصص</formula1>
    </dataValidation>
    <dataValidation type="list" allowBlank="1" showInputMessage="1" showErrorMessage="1" sqref="B67:B163 B16:B65">
      <formula1>اليوم</formula1>
    </dataValidation>
    <dataValidation type="list" allowBlank="1" showInputMessage="1" showErrorMessage="1" sqref="K67:K163 K16:K65">
      <formula1>الأساليب</formula1>
    </dataValidation>
    <dataValidation type="list" allowBlank="1" showInputMessage="1" showErrorMessage="1" sqref="G67:G163">
      <formula1>جنس</formula1>
    </dataValidation>
    <dataValidation type="list" allowBlank="1" showInputMessage="1" showErrorMessage="1" sqref="J67:J163 J16:J65">
      <formula1>IF(ISBLANK(I16),INDIRECT(H16),"")</formula1>
    </dataValidation>
    <dataValidation type="list" allowBlank="1" showInputMessage="1" showErrorMessage="1" sqref="O16:O65 O67:O163">
      <formula1>IF($N16="لم ينفذ",مبرر)</formula1>
    </dataValidation>
    <dataValidation type="list" allowBlank="1" showInputMessage="1" showErrorMessage="1" sqref="M16:M65">
      <formula1>INDIRECT(L16)</formula1>
    </dataValidation>
    <dataValidation type="list" allowBlank="1" showInputMessage="1" showErrorMessage="1" sqref="H16:H65">
      <formula1>IF(F16&lt;&gt;"معلم"," ",تخصص)</formula1>
    </dataValidation>
    <dataValidation type="list" allowBlank="1" showInputMessage="1" showErrorMessage="1" sqref="G16:G65">
      <formula1>IF(F16&lt;&gt;"",INDIRECT(جنس),"")</formula1>
    </dataValidation>
    <dataValidation type="list" allowBlank="1" showInputMessage="1" showErrorMessage="1" sqref="D16:D65">
      <formula1>INDIRECT($S$2)</formula1>
    </dataValidation>
    <dataValidation type="list" allowBlank="1" showInputMessage="1" showErrorMessage="1" sqref="E16:E65">
      <formula1>INDIRECT($S$1)</formula1>
    </dataValidation>
    <dataValidation type="list" allowBlank="1" showInputMessage="1" showErrorMessage="1" sqref="G4:H4">
      <formula1>مختص</formula1>
    </dataValidation>
  </dataValidations>
  <printOptions horizontalCentered="1"/>
  <pageMargins left="0.118110236220472" right="0.118110236220472" top="0.15748031496063" bottom="0.15748031496063" header="0.31496062992126" footer="0.31496062992126"/>
  <pageSetup scale="20" orientation="portrait" r:id="rId1"/>
  <headerFooter>
    <oddFooter>&amp;RForm # QF 71-1-10 rev.a</oddFooter>
  </headerFooter>
  <rowBreaks count="2" manualBreakCount="2">
    <brk id="66" max="22" man="1"/>
    <brk id="70" max="22" man="1"/>
  </rowBreaks>
  <colBreaks count="1" manualBreakCount="1">
    <brk id="20" max="80" man="1"/>
  </colBreak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42" operator="containsText" id="{9FC69A0E-B798-47DD-AB16-B490F434B533}">
            <xm:f>NOT(ISERROR(SEARCH($G$4,E10)))</xm:f>
            <xm:f>$G$4</xm:f>
            <x14:dxf>
              <fill>
                <patternFill>
                  <bgColor rgb="FFFFFF00"/>
                </patternFill>
              </fill>
            </x14:dxf>
          </x14:cfRule>
          <xm:sqref>E10:F10</xm:sqref>
        </x14:conditionalFormatting>
        <x14:conditionalFormatting xmlns:xm="http://schemas.microsoft.com/office/excel/2006/main">
          <x14:cfRule type="containsText" priority="7" operator="containsText" id="{87487F7E-E419-443E-9F82-615BE5CA0CC5}">
            <xm:f>NOT(ISERROR(SEARCH('Q1'!$M$10,I16)))</xm:f>
            <xm:f>'Q1'!$M$10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8" operator="containsText" id="{F15CFAF8-4245-41F9-8196-7424B7186BFC}">
            <xm:f>NOT(ISERROR(SEARCH('Q1'!$M$9,I16)))</xm:f>
            <xm:f>'Q1'!$M$9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9" operator="containsText" id="{8796AE14-2B24-4A88-B1BD-7794BE108C35}">
            <xm:f>NOT(ISERROR(SEARCH('Q1'!$M$8,I16)))</xm:f>
            <xm:f>'Q1'!$M$8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0" operator="containsText" id="{2DFE1712-3006-4C85-A8C0-93A744D4D8CE}">
            <xm:f>NOT(ISERROR(SEARCH('Q1'!$M$7,I16)))</xm:f>
            <xm:f>'Q1'!$M$7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1" operator="containsText" id="{0201CA6E-277F-4CED-93AB-CD1FEAA5FAE0}">
            <xm:f>NOT(ISERROR(SEARCH('Q1'!$M$6,I16)))</xm:f>
            <xm:f>'Q1'!$M$6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2" operator="containsText" id="{A57CC182-DD20-40E9-9AA4-1317C1A3FDD3}">
            <xm:f>NOT(ISERROR(SEARCH('Q1'!$M$5,I16)))</xm:f>
            <xm:f>'Q1'!$M$5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3" operator="containsText" id="{BB189F24-DD89-45FF-B244-81AFC85B7ADB}">
            <xm:f>NOT(ISERROR(SEARCH('Q1'!$M$4,I16)))</xm:f>
            <xm:f>'Q1'!$M$4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4" operator="containsText" id="{6E3F61DA-2C7F-4E2A-B34D-611C4DF1CD32}">
            <xm:f>NOT(ISERROR(SEARCH('Q1'!$M$3,I16)))</xm:f>
            <xm:f>'Q1'!$M$3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15" operator="containsText" id="{382676FB-BBB3-4921-B9AF-83342EBEC9E1}">
            <xm:f>NOT(ISERROR(SEARCH('Q1'!$M$2,I16)))</xm:f>
            <xm:f>'Q1'!$M$2</xm:f>
            <x14:dxf>
              <fill>
                <patternFill>
                  <bgColor theme="5" tint="0.39994506668294322"/>
                </patternFill>
              </fill>
            </x14:dxf>
          </x14:cfRule>
          <xm:sqref>I16:I65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date!$E$1:$E$2</xm:f>
          </x14:formula1>
          <xm:sqref>C5</xm:sqref>
        </x14:dataValidation>
        <x14:dataValidation type="list" allowBlank="1" showInputMessage="1" showErrorMessage="1">
          <x14:formula1>
            <xm:f>date!$B$1:$B$12</xm:f>
          </x14:formula1>
          <xm:sqref>E5</xm:sqref>
        </x14:dataValidation>
        <x14:dataValidation type="list" allowBlank="1" showInputMessage="1" showErrorMessage="1">
          <x14:formula1>
            <xm:f>'Q1'!$H$21:$H$22</xm:f>
          </x14:formula1>
          <xm:sqref>N67:N163</xm:sqref>
        </x14:dataValidation>
        <x14:dataValidation type="list" allowBlank="1" showInputMessage="1" showErrorMessage="1">
          <x14:formula1>
            <xm:f>IF((AND(NOT(ISBLANK(#REF!)),NOT(ISBLANK(C16)),NOT(ISBLANK(D16)),NOT(ISBLANK(E16)),NOT(ISBLANK(F16)),NOT(ISBLANK(G16)),NOT(ISBLANK($C$5)),NOT(ISBLANK($D$3)),NOT(ISBLANK(K16)))),'Q1'!$H$21:$H$22,'Q1'!$H$23)</xm:f>
          </x14:formula1>
          <xm:sqref>N16:N65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14">
    <tabColor theme="5" tint="-0.249977111117893"/>
    <pageSetUpPr fitToPage="1"/>
  </sheetPr>
  <dimension ref="A1:U38"/>
  <sheetViews>
    <sheetView rightToLeft="1" zoomScale="50" zoomScaleNormal="50" workbookViewId="0">
      <selection activeCell="J30" sqref="J30"/>
    </sheetView>
  </sheetViews>
  <sheetFormatPr defaultColWidth="0" defaultRowHeight="15" zeroHeight="1" x14ac:dyDescent="0.25"/>
  <cols>
    <col min="1" max="1" width="19.75" style="139" customWidth="1"/>
    <col min="2" max="3" width="14.625" style="139" customWidth="1"/>
    <col min="4" max="4" width="15" style="139" customWidth="1"/>
    <col min="5" max="6" width="14" style="139" customWidth="1"/>
    <col min="7" max="9" width="11" style="139" customWidth="1"/>
    <col min="10" max="10" width="33.25" style="139" customWidth="1"/>
    <col min="11" max="11" width="10.875" style="139" bestFit="1" customWidth="1"/>
    <col min="12" max="12" width="25.125" style="139" bestFit="1" customWidth="1"/>
    <col min="13" max="13" width="10.75" style="139" customWidth="1"/>
    <col min="14" max="14" width="41.875" style="349" customWidth="1"/>
    <col min="15" max="15" width="13" style="139" customWidth="1"/>
    <col min="16" max="16" width="26.125" style="139" bestFit="1" customWidth="1"/>
    <col min="17" max="17" width="22.375" style="139" customWidth="1"/>
    <col min="18" max="18" width="0.375" style="139" customWidth="1"/>
    <col min="19" max="19" width="4.875" style="139" customWidth="1"/>
    <col min="20" max="20" width="9" style="27" hidden="1" customWidth="1"/>
    <col min="21" max="21" width="11" style="27" hidden="1" customWidth="1"/>
    <col min="22" max="16384" width="9" style="27" hidden="1"/>
  </cols>
  <sheetData>
    <row r="1" spans="1:19" s="131" customFormat="1" ht="31.5" customHeight="1" x14ac:dyDescent="0.2">
      <c r="A1" s="503" t="s">
        <v>288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  <c r="Q1" s="503"/>
      <c r="R1" s="135"/>
      <c r="S1" s="135"/>
    </row>
    <row r="2" spans="1:19" s="131" customFormat="1" ht="31.5" customHeight="1" x14ac:dyDescent="0.2">
      <c r="A2" s="504" t="s">
        <v>431</v>
      </c>
      <c r="B2" s="504"/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  <c r="N2" s="504"/>
      <c r="O2" s="504"/>
      <c r="P2" s="504"/>
      <c r="Q2" s="504"/>
      <c r="R2" s="135"/>
      <c r="S2" s="135"/>
    </row>
    <row r="3" spans="1:19" s="131" customFormat="1" ht="31.5" customHeight="1" x14ac:dyDescent="0.2">
      <c r="A3" s="504" t="s">
        <v>439</v>
      </c>
      <c r="B3" s="504"/>
      <c r="C3" s="504"/>
      <c r="D3" s="504"/>
      <c r="E3" s="504"/>
      <c r="F3" s="504"/>
      <c r="G3" s="504"/>
      <c r="H3" s="504"/>
      <c r="I3" s="504"/>
      <c r="J3" s="504"/>
      <c r="K3" s="504"/>
      <c r="L3" s="504"/>
      <c r="M3" s="504"/>
      <c r="N3" s="504"/>
      <c r="O3" s="504"/>
      <c r="P3" s="504"/>
      <c r="Q3" s="504"/>
      <c r="R3" s="135"/>
      <c r="S3" s="135"/>
    </row>
    <row r="4" spans="1:19" s="63" customFormat="1" ht="24.75" customHeight="1" thickBot="1" x14ac:dyDescent="0.25">
      <c r="A4" s="132"/>
      <c r="B4" s="138">
        <f>'الشاشة الرئيسية'!$H$6</f>
        <v>0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347"/>
      <c r="O4" s="132"/>
      <c r="P4" s="132"/>
      <c r="Q4" s="132"/>
      <c r="R4" s="136"/>
      <c r="S4" s="136"/>
    </row>
    <row r="5" spans="1:19" s="63" customFormat="1" ht="49.5" customHeight="1" thickBot="1" x14ac:dyDescent="0.25">
      <c r="A5" s="167" t="s">
        <v>279</v>
      </c>
      <c r="B5" s="505" t="str">
        <f>IF(B4&lt;&gt;0,'الشاشة الرئيسية'!$H$6,"أختر المديرية من الشاشة الرئيسية")</f>
        <v>أختر المديرية من الشاشة الرئيسية</v>
      </c>
      <c r="C5" s="506"/>
      <c r="D5" s="506"/>
      <c r="E5" s="507"/>
      <c r="F5" s="133"/>
      <c r="G5" s="133"/>
      <c r="H5" s="133"/>
      <c r="I5" s="133"/>
      <c r="J5" s="39" t="str">
        <f>IFERROR((VLOOKUP($F$5,code_cluster,2,0)),"")</f>
        <v/>
      </c>
      <c r="K5" s="39"/>
      <c r="M5" s="307"/>
      <c r="N5" s="307"/>
      <c r="O5" s="508" t="s">
        <v>444</v>
      </c>
      <c r="P5" s="509"/>
      <c r="Q5" s="168">
        <f>البرنامج!$J$5</f>
        <v>0</v>
      </c>
      <c r="S5" s="136"/>
    </row>
    <row r="6" spans="1:19" s="63" customFormat="1" ht="50.25" customHeight="1" thickBot="1" x14ac:dyDescent="0.25">
      <c r="A6" s="132"/>
      <c r="B6" s="412">
        <f>البرنامج!E5</f>
        <v>0</v>
      </c>
      <c r="C6" s="412" t="str">
        <f>البرنامج!F5</f>
        <v/>
      </c>
      <c r="D6" s="132"/>
      <c r="E6" s="132"/>
      <c r="F6" s="132"/>
      <c r="G6" s="132"/>
      <c r="H6" s="132"/>
      <c r="I6" s="132"/>
      <c r="J6" s="132"/>
      <c r="K6" s="132"/>
      <c r="L6" s="384" t="s">
        <v>594</v>
      </c>
      <c r="M6" s="305">
        <f>K11+K12+K13</f>
        <v>0</v>
      </c>
      <c r="N6" s="307"/>
      <c r="O6" s="508" t="s">
        <v>584</v>
      </c>
      <c r="P6" s="509"/>
      <c r="Q6" s="305" t="str">
        <f ca="1">البرنامج!O8</f>
        <v>لم تقم بإدخال الشهر</v>
      </c>
      <c r="S6" s="136"/>
    </row>
    <row r="7" spans="1:19" s="63" customFormat="1" ht="46.5" customHeight="1" thickBot="1" x14ac:dyDescent="0.25">
      <c r="A7" s="167" t="s">
        <v>606</v>
      </c>
      <c r="B7" s="471" t="str">
        <f>IF(B6&lt;&gt;0,البرنامج!E$5,"أدخل الفترة في البرنامج")</f>
        <v>أدخل الفترة في البرنامج</v>
      </c>
      <c r="C7" s="472"/>
      <c r="D7" s="411" t="str">
        <f>IF(C6&lt;&gt;0,البرنامج!F$5,"أدخل الفترة في البرنامج")</f>
        <v/>
      </c>
      <c r="E7" s="510" t="s">
        <v>577</v>
      </c>
      <c r="F7" s="510"/>
      <c r="G7" s="510"/>
      <c r="H7" s="510"/>
      <c r="I7" s="511"/>
      <c r="J7" s="355">
        <f>D11+D21+D16</f>
        <v>0</v>
      </c>
      <c r="K7" s="132"/>
      <c r="L7" s="384" t="s">
        <v>595</v>
      </c>
      <c r="M7" s="305">
        <f>K14+K15</f>
        <v>0</v>
      </c>
      <c r="N7" s="307"/>
      <c r="O7" s="508" t="str">
        <f>البرنامج!M11</f>
        <v>عدد الأيام التي قدمت فيها الخدمة من هذا الشهر</v>
      </c>
      <c r="P7" s="509"/>
      <c r="Q7" s="306">
        <f>البرنامج!O11</f>
        <v>0</v>
      </c>
      <c r="S7" s="136"/>
    </row>
    <row r="8" spans="1:19" ht="42" customHeight="1" thickBot="1" x14ac:dyDescent="0.3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384" t="s">
        <v>605</v>
      </c>
      <c r="M8" s="305">
        <f>البرنامج!V69</f>
        <v>0</v>
      </c>
      <c r="N8" s="307"/>
      <c r="O8" s="516" t="s">
        <v>583</v>
      </c>
      <c r="P8" s="517"/>
      <c r="Q8" s="375">
        <f>E11+E16+E21</f>
        <v>0</v>
      </c>
      <c r="R8" s="27"/>
      <c r="S8" s="134"/>
    </row>
    <row r="9" spans="1:19" s="64" customFormat="1" ht="50.1" customHeight="1" thickBot="1" x14ac:dyDescent="0.25">
      <c r="A9" s="483" t="s">
        <v>287</v>
      </c>
      <c r="B9" s="483" t="s">
        <v>9</v>
      </c>
      <c r="C9" s="483" t="s">
        <v>280</v>
      </c>
      <c r="D9" s="483" t="s">
        <v>509</v>
      </c>
      <c r="E9" s="483" t="s">
        <v>497</v>
      </c>
      <c r="F9" s="483" t="s">
        <v>438</v>
      </c>
      <c r="G9" s="483" t="s">
        <v>590</v>
      </c>
      <c r="H9" s="483" t="s">
        <v>572</v>
      </c>
      <c r="I9" s="483" t="s">
        <v>587</v>
      </c>
      <c r="J9" s="515" t="s">
        <v>499</v>
      </c>
      <c r="K9" s="515" t="s">
        <v>281</v>
      </c>
      <c r="L9" s="513" t="s">
        <v>247</v>
      </c>
      <c r="M9" s="514"/>
      <c r="N9" s="512" t="s">
        <v>495</v>
      </c>
      <c r="O9" s="512"/>
      <c r="P9" s="512" t="s">
        <v>427</v>
      </c>
      <c r="Q9" s="512"/>
      <c r="S9" s="137"/>
    </row>
    <row r="10" spans="1:19" s="64" customFormat="1" ht="50.1" customHeight="1" thickBot="1" x14ac:dyDescent="0.25">
      <c r="A10" s="483"/>
      <c r="B10" s="483"/>
      <c r="C10" s="483"/>
      <c r="D10" s="483"/>
      <c r="E10" s="483"/>
      <c r="F10" s="483"/>
      <c r="G10" s="483"/>
      <c r="H10" s="483"/>
      <c r="I10" s="483"/>
      <c r="J10" s="354" t="s">
        <v>17</v>
      </c>
      <c r="K10" s="354" t="s">
        <v>16</v>
      </c>
      <c r="L10" s="350" t="s">
        <v>575</v>
      </c>
      <c r="M10" s="350" t="s">
        <v>498</v>
      </c>
      <c r="N10" s="354" t="s">
        <v>489</v>
      </c>
      <c r="O10" s="354" t="s">
        <v>498</v>
      </c>
      <c r="P10" s="354" t="s">
        <v>278</v>
      </c>
      <c r="Q10" s="354" t="s">
        <v>498</v>
      </c>
      <c r="S10" s="137"/>
    </row>
    <row r="11" spans="1:19" s="26" customFormat="1" ht="21" customHeight="1" thickBot="1" x14ac:dyDescent="0.25">
      <c r="A11" s="487" t="str">
        <f>CONCATENATE(البرنامج!D3)</f>
        <v/>
      </c>
      <c r="B11" s="487" t="str">
        <f>CONCATENATE(البرنامج!J4)</f>
        <v/>
      </c>
      <c r="C11" s="490">
        <f>خلاصةبرنامج!C15</f>
        <v>0</v>
      </c>
      <c r="D11" s="481">
        <f>خلاصةبرنامج!C8+خلاصةبرنامج!C12</f>
        <v>0</v>
      </c>
      <c r="E11" s="484">
        <f>خلاصةبرنامج!J11+خلاصةبرنامج!M11+خلاصةبرنامج!J13+خلاصةبرنامج!M13</f>
        <v>0</v>
      </c>
      <c r="F11" s="496">
        <f>IFERROR((E11+E16)/(D11+D16+D21),0)</f>
        <v>0</v>
      </c>
      <c r="G11" s="493" t="str">
        <f ca="1">IFERROR(IF(Q7&lt;=Q6,Q7/Q6,"يوجد خطأ بالشهر"),"يوجد خطأ بالشهر")</f>
        <v>يوجد خطأ بالشهر</v>
      </c>
      <c r="H11" s="493" t="str">
        <f ca="1">IFERROR(IF(Q6&gt;Q8,Q8/Q6,"100%"),"يوجد خطأ بالادخال")</f>
        <v>يوجد خطأ بالادخال</v>
      </c>
      <c r="I11" s="493" t="str">
        <f ca="1">IFERROR(IF(M8&lt;Q6,M8/Q6,"100%"),"أدخل الفعاليات بالبرنامج")</f>
        <v>أدخل الفعاليات بالبرنامج</v>
      </c>
      <c r="J11" s="54" t="s">
        <v>429</v>
      </c>
      <c r="K11" s="41">
        <f>SUM(خلاصةبرنامج!M39)</f>
        <v>0</v>
      </c>
      <c r="L11" s="165" t="str">
        <f>خلاصةبرنامج!B25</f>
        <v>القيادة.والقيم.والرؤية</v>
      </c>
      <c r="M11" s="41">
        <f>خلاصةبرنامج!E25+خلاصةبرنامج!F25</f>
        <v>0</v>
      </c>
      <c r="N11" s="351" t="str">
        <f>خلاصةبرنامج!F39</f>
        <v>التركيز على ربط المعرفة بالحياة</v>
      </c>
      <c r="O11" s="228">
        <f>خلاصةبرنامج!J39</f>
        <v>0</v>
      </c>
      <c r="P11" s="65" t="s">
        <v>253</v>
      </c>
      <c r="Q11" s="41">
        <f>SUM(خلاصةبرنامج!D39)</f>
        <v>0</v>
      </c>
      <c r="R11" s="477" t="e">
        <f>VLOOKUP($L$11,MQSUB,2,)</f>
        <v>#NAME?</v>
      </c>
      <c r="S11" s="132"/>
    </row>
    <row r="12" spans="1:19" s="26" customFormat="1" ht="21" customHeight="1" thickBot="1" x14ac:dyDescent="0.25">
      <c r="A12" s="488"/>
      <c r="B12" s="488"/>
      <c r="C12" s="491"/>
      <c r="D12" s="502"/>
      <c r="E12" s="485"/>
      <c r="F12" s="496"/>
      <c r="G12" s="494"/>
      <c r="H12" s="494"/>
      <c r="I12" s="494"/>
      <c r="J12" s="54" t="s">
        <v>430</v>
      </c>
      <c r="K12" s="228">
        <f>SUM(خلاصةبرنامج!M40)</f>
        <v>0</v>
      </c>
      <c r="L12" s="165" t="str">
        <f>خلاصةبرنامج!B26</f>
        <v>القيادة.المتمركزة.حول.التعلم</v>
      </c>
      <c r="M12" s="41">
        <f>خلاصةبرنامج!E26+خلاصةبرنامج!F26</f>
        <v>0</v>
      </c>
      <c r="N12" s="351" t="str">
        <f>خلاصةبرنامج!F40</f>
        <v>التركيز على بناء قيم واتجاهات إيجابية لدى الطلبة</v>
      </c>
      <c r="O12" s="228">
        <f>خلاصةبرنامج!J40</f>
        <v>0</v>
      </c>
      <c r="P12" s="65" t="s">
        <v>254</v>
      </c>
      <c r="Q12" s="228">
        <f>SUM(خلاصةبرنامج!D40)</f>
        <v>0</v>
      </c>
      <c r="R12" s="477"/>
      <c r="S12" s="132"/>
    </row>
    <row r="13" spans="1:19" s="26" customFormat="1" ht="36.75" thickBot="1" x14ac:dyDescent="0.25">
      <c r="A13" s="488"/>
      <c r="B13" s="488"/>
      <c r="C13" s="491"/>
      <c r="D13" s="482"/>
      <c r="E13" s="486"/>
      <c r="F13" s="496"/>
      <c r="G13" s="494"/>
      <c r="H13" s="494"/>
      <c r="I13" s="494"/>
      <c r="J13" s="54" t="s">
        <v>274</v>
      </c>
      <c r="K13" s="228">
        <f>SUM(خلاصةبرنامج!M41)</f>
        <v>0</v>
      </c>
      <c r="L13" s="165" t="str">
        <f>خلاصةبرنامج!B27</f>
        <v>التخطيط.والتقييم</v>
      </c>
      <c r="M13" s="41">
        <f>خلاصةبرنامج!E27+خلاصةبرنامج!F27</f>
        <v>0</v>
      </c>
      <c r="N13" s="351" t="str">
        <f>خلاصةبرنامج!F41</f>
        <v>التنويع في استراتيجيات التدريس ومراعاة الفروق الفردية لتلبية احتياجات الطلبة</v>
      </c>
      <c r="O13" s="228">
        <f>خلاصةبرنامج!J41</f>
        <v>0</v>
      </c>
      <c r="P13" s="65" t="s">
        <v>255</v>
      </c>
      <c r="Q13" s="228">
        <f>SUM(خلاصةبرنامج!D41)</f>
        <v>0</v>
      </c>
      <c r="R13" s="477"/>
      <c r="S13" s="132"/>
    </row>
    <row r="14" spans="1:19" s="26" customFormat="1" ht="54.75" thickBot="1" x14ac:dyDescent="0.25">
      <c r="A14" s="488"/>
      <c r="B14" s="488"/>
      <c r="C14" s="491"/>
      <c r="D14" s="480" t="s">
        <v>501</v>
      </c>
      <c r="E14" s="483" t="s">
        <v>502</v>
      </c>
      <c r="F14" s="496"/>
      <c r="G14" s="494"/>
      <c r="H14" s="494"/>
      <c r="I14" s="494"/>
      <c r="J14" s="54" t="s">
        <v>273</v>
      </c>
      <c r="K14" s="228">
        <f>SUM(خلاصةبرنامج!M42)</f>
        <v>0</v>
      </c>
      <c r="L14" s="165" t="str">
        <f>خلاصةبرنامج!B28</f>
        <v>الاتصال.والتواصل</v>
      </c>
      <c r="M14" s="41">
        <f>خلاصةبرنامج!E28+خلاصةبرنامج!F28</f>
        <v>0</v>
      </c>
      <c r="N14" s="351" t="str">
        <f>خلاصةبرنامج!F42</f>
        <v>توظيف كفايات ومهارات التعامل مع الطلبة ذوي الاحتياجات الخاصة: الموهوبين، وبطيئي التعلم، وصعوبات التعلم، والإعاقات الحسية والعقلية.</v>
      </c>
      <c r="O14" s="228">
        <f>خلاصةبرنامج!J42</f>
        <v>0</v>
      </c>
      <c r="P14" s="65" t="s">
        <v>256</v>
      </c>
      <c r="Q14" s="228">
        <f>SUM(خلاصةبرنامج!D42)</f>
        <v>0</v>
      </c>
      <c r="R14" s="477" t="e">
        <f>VLOOKUP($L14,MQSUB,2,)</f>
        <v>#NAME?</v>
      </c>
      <c r="S14" s="132"/>
    </row>
    <row r="15" spans="1:19" s="26" customFormat="1" ht="36.75" thickBot="1" x14ac:dyDescent="0.35">
      <c r="A15" s="488"/>
      <c r="B15" s="488"/>
      <c r="C15" s="491"/>
      <c r="D15" s="480"/>
      <c r="E15" s="483"/>
      <c r="F15" s="496"/>
      <c r="G15" s="494"/>
      <c r="H15" s="494"/>
      <c r="I15" s="494"/>
      <c r="J15" s="166" t="s">
        <v>272</v>
      </c>
      <c r="K15" s="228">
        <f>SUM(خلاصةبرنامج!M43)</f>
        <v>0</v>
      </c>
      <c r="L15" s="165" t="str">
        <f>خلاصةبرنامج!B29</f>
        <v>إدارة.الموارد</v>
      </c>
      <c r="M15" s="41">
        <f>خلاصةبرنامج!E29+خلاصةبرنامج!F29</f>
        <v>0</v>
      </c>
      <c r="N15" s="351" t="str">
        <f>خلاصةبرنامج!F43</f>
        <v>متابعة تحصيل الطلبة بشفافية وعدالة وبما يعكس أداء الطلبة الواقعي والفعلي.</v>
      </c>
      <c r="O15" s="228">
        <f>خلاصةبرنامج!J43</f>
        <v>0</v>
      </c>
      <c r="P15" s="65" t="s">
        <v>257</v>
      </c>
      <c r="Q15" s="228">
        <f>SUM(خلاصةبرنامج!D43)</f>
        <v>0</v>
      </c>
      <c r="R15" s="477"/>
      <c r="S15" s="132"/>
    </row>
    <row r="16" spans="1:19" s="26" customFormat="1" ht="54.75" thickBot="1" x14ac:dyDescent="0.35">
      <c r="A16" s="488"/>
      <c r="B16" s="488"/>
      <c r="C16" s="491"/>
      <c r="D16" s="481">
        <f>خلاصةبرنامج!C14</f>
        <v>0</v>
      </c>
      <c r="E16" s="484">
        <f>خلاصةبرنامج!J14+خلاصةبرنامج!M14</f>
        <v>0</v>
      </c>
      <c r="F16" s="496"/>
      <c r="G16" s="494"/>
      <c r="H16" s="494"/>
      <c r="I16" s="494"/>
      <c r="J16" s="166" t="s">
        <v>275</v>
      </c>
      <c r="K16" s="228">
        <f>SUM(خلاصةبرنامج!M44)</f>
        <v>0</v>
      </c>
      <c r="L16" s="165" t="str">
        <f>خلاصةبرنامج!B30</f>
        <v>التنمية.المهنية</v>
      </c>
      <c r="M16" s="41">
        <f>خلاصةبرنامج!E30+خلاصةبرنامج!F30</f>
        <v>0</v>
      </c>
      <c r="N16" s="351" t="str">
        <f>خلاصةبرنامج!F44</f>
        <v xml:space="preserve">استخدام نتائج تقييم الطلبة الفردية، والتراكمية للمدرسة بفعالية في دعم تعلم الطلبة وخطة المدرسة التطويرية </v>
      </c>
      <c r="O16" s="228">
        <f>خلاصةبرنامج!J44</f>
        <v>0</v>
      </c>
      <c r="P16" s="65" t="s">
        <v>258</v>
      </c>
      <c r="Q16" s="228">
        <f>SUM(خلاصةبرنامج!D44)</f>
        <v>0</v>
      </c>
      <c r="R16" s="477"/>
      <c r="S16" s="132"/>
    </row>
    <row r="17" spans="1:19" s="26" customFormat="1" ht="36.75" thickBot="1" x14ac:dyDescent="0.25">
      <c r="A17" s="488"/>
      <c r="B17" s="488"/>
      <c r="C17" s="491"/>
      <c r="D17" s="482"/>
      <c r="E17" s="486"/>
      <c r="F17" s="496"/>
      <c r="G17" s="494"/>
      <c r="H17" s="494"/>
      <c r="I17" s="494"/>
      <c r="J17" s="54" t="s">
        <v>282</v>
      </c>
      <c r="K17" s="228">
        <f>SUM(خلاصةبرنامج!M45)</f>
        <v>0</v>
      </c>
      <c r="L17" s="165" t="str">
        <f>خلاصةبرنامج!B31</f>
        <v>متابعة.الخطط.المدرسية</v>
      </c>
      <c r="M17" s="41">
        <f>خلاصةبرنامج!E31+خلاصةبرنامج!F31</f>
        <v>0</v>
      </c>
      <c r="N17" s="351" t="str">
        <f>خلاصةبرنامج!F45</f>
        <v>توظيف استراتيجيات وأساليب متنوعة لتعديل وضبط سلوك الطلبة.</v>
      </c>
      <c r="O17" s="228">
        <f>خلاصةبرنامج!J45</f>
        <v>0</v>
      </c>
      <c r="P17" s="65" t="s">
        <v>259</v>
      </c>
      <c r="Q17" s="228">
        <f>SUM(خلاصةبرنامج!D45)</f>
        <v>0</v>
      </c>
      <c r="R17" s="477" t="e">
        <f>VLOOKUP($L17,MQSUB,2,)</f>
        <v>#NAME?</v>
      </c>
      <c r="S17" s="132"/>
    </row>
    <row r="18" spans="1:19" s="26" customFormat="1" ht="36.75" thickBot="1" x14ac:dyDescent="0.25">
      <c r="A18" s="488"/>
      <c r="B18" s="488"/>
      <c r="C18" s="491"/>
      <c r="D18" s="480" t="s">
        <v>496</v>
      </c>
      <c r="E18" s="501" t="s">
        <v>286</v>
      </c>
      <c r="F18" s="497" t="s">
        <v>340</v>
      </c>
      <c r="G18" s="494"/>
      <c r="H18" s="494"/>
      <c r="I18" s="494"/>
      <c r="L18" s="165" t="str">
        <f>خلاصةبرنامج!B32</f>
        <v>دعم.تنفيذ.مجتمعات.التعلم</v>
      </c>
      <c r="M18" s="41">
        <f>خلاصةبرنامج!E32+خلاصةبرنامج!F32</f>
        <v>0</v>
      </c>
      <c r="N18" s="351" t="str">
        <f>خلاصةبرنامج!F46</f>
        <v>توفير بيئة صحية وآمنة يتم صيانتها بشكل جيد ومستمر.</v>
      </c>
      <c r="O18" s="228">
        <f>خلاصةبرنامج!J46</f>
        <v>0</v>
      </c>
      <c r="P18" s="65" t="s">
        <v>260</v>
      </c>
      <c r="Q18" s="228">
        <f>SUM(خلاصةبرنامج!D46)</f>
        <v>0</v>
      </c>
      <c r="R18" s="477"/>
      <c r="S18" s="132"/>
    </row>
    <row r="19" spans="1:19" s="26" customFormat="1" ht="21" customHeight="1" thickBot="1" x14ac:dyDescent="0.25">
      <c r="A19" s="488"/>
      <c r="B19" s="488"/>
      <c r="C19" s="491"/>
      <c r="D19" s="480"/>
      <c r="E19" s="501"/>
      <c r="F19" s="497"/>
      <c r="G19" s="494"/>
      <c r="H19" s="494"/>
      <c r="I19" s="494"/>
      <c r="L19"/>
      <c r="M19"/>
      <c r="N19" s="351" t="str">
        <f>خلاصةبرنامج!F47</f>
        <v>تمثيل طاقم المدرسة أنموذجاً قدوة للطلبة</v>
      </c>
      <c r="O19" s="228">
        <f>خلاصةبرنامج!J47</f>
        <v>0</v>
      </c>
      <c r="P19" s="65" t="s">
        <v>261</v>
      </c>
      <c r="Q19" s="228">
        <f>SUM(خلاصةبرنامج!D47)</f>
        <v>0</v>
      </c>
      <c r="R19" s="477"/>
      <c r="S19" s="132"/>
    </row>
    <row r="20" spans="1:19" s="26" customFormat="1" ht="36.75" thickBot="1" x14ac:dyDescent="0.25">
      <c r="A20" s="488"/>
      <c r="B20" s="488"/>
      <c r="C20" s="491"/>
      <c r="D20" s="480"/>
      <c r="E20" s="501"/>
      <c r="F20" s="497"/>
      <c r="G20" s="494"/>
      <c r="H20" s="494"/>
      <c r="I20" s="494"/>
      <c r="J20" s="478" t="s">
        <v>576</v>
      </c>
      <c r="K20" s="479"/>
      <c r="L20" s="478" t="s">
        <v>248</v>
      </c>
      <c r="M20" s="479"/>
      <c r="N20" s="351" t="str">
        <f>خلاصةبرنامج!F48</f>
        <v xml:space="preserve">نشر ثقافة التوقعات الإيجابية والعالية لدى مجتمع المدرسة </v>
      </c>
      <c r="O20" s="228">
        <f>خلاصةبرنامج!J48</f>
        <v>0</v>
      </c>
      <c r="P20" s="65" t="s">
        <v>262</v>
      </c>
      <c r="Q20" s="228">
        <f>SUM(خلاصةبرنامج!D48)</f>
        <v>0</v>
      </c>
      <c r="R20" s="477" t="e">
        <f>VLOOKUP($L22,MQSUB,2,)</f>
        <v>#NAME?</v>
      </c>
      <c r="S20" s="132"/>
    </row>
    <row r="21" spans="1:19" s="26" customFormat="1" ht="45.75" thickBot="1" x14ac:dyDescent="0.25">
      <c r="A21" s="488"/>
      <c r="B21" s="488"/>
      <c r="C21" s="491"/>
      <c r="D21" s="490">
        <f>خلاصةبرنامج!$C$10</f>
        <v>0</v>
      </c>
      <c r="E21" s="484">
        <f>خلاصةبرنامج!J12+خلاصةبرنامج!M12</f>
        <v>0</v>
      </c>
      <c r="F21" s="498">
        <f>IFERROR(E21/(D11+D16+D21),0)</f>
        <v>0</v>
      </c>
      <c r="G21" s="494"/>
      <c r="H21" s="494"/>
      <c r="I21" s="494"/>
      <c r="J21" s="354" t="s">
        <v>508</v>
      </c>
      <c r="K21" s="354" t="s">
        <v>498</v>
      </c>
      <c r="L21" s="354" t="s">
        <v>575</v>
      </c>
      <c r="M21" s="354" t="s">
        <v>498</v>
      </c>
      <c r="N21" s="352" t="str">
        <f>خلاصةبرنامج!F49</f>
        <v>توفر مصادر تعلم كافية تناسب احتياجات الطلبة التعلمية والتعليمية، وتساعدهم على تحمل مسؤولية تعلمهم</v>
      </c>
      <c r="O21" s="228">
        <f>خلاصةبرنامج!J49</f>
        <v>0</v>
      </c>
      <c r="P21" s="65" t="s">
        <v>263</v>
      </c>
      <c r="Q21" s="228">
        <f>SUM(خلاصةبرنامج!D49)</f>
        <v>0</v>
      </c>
      <c r="R21" s="477"/>
      <c r="S21" s="132"/>
    </row>
    <row r="22" spans="1:19" s="26" customFormat="1" ht="36.75" thickBot="1" x14ac:dyDescent="0.25">
      <c r="A22" s="488"/>
      <c r="B22" s="488"/>
      <c r="C22" s="491"/>
      <c r="D22" s="491"/>
      <c r="E22" s="485"/>
      <c r="F22" s="499"/>
      <c r="G22" s="494"/>
      <c r="H22" s="494"/>
      <c r="I22" s="494"/>
      <c r="J22" s="351" t="str">
        <f>خلاصةبرنامج!E63</f>
        <v>إعداد ومراجعة قواعد بيانات حصر الحاجات (معلم/ مدير/ مدرسة)</v>
      </c>
      <c r="K22" s="353">
        <f>خلاصةبرنامج!J63</f>
        <v>0</v>
      </c>
      <c r="L22" s="164" t="str">
        <f>خلاصةبرنامج!H25</f>
        <v>التخطيط</v>
      </c>
      <c r="M22" s="41">
        <f>خلاصةبرنامج!K25+خلاصةبرنامج!L25</f>
        <v>0</v>
      </c>
      <c r="N22" s="351" t="str">
        <f>خلاصةبرنامج!F50</f>
        <v>توفر فرص متنوعة للطلبة للمشاركة في الأنشطة القيادية</v>
      </c>
      <c r="O22" s="228">
        <f>خلاصةبرنامج!J50</f>
        <v>0</v>
      </c>
      <c r="P22" s="65" t="s">
        <v>264</v>
      </c>
      <c r="Q22" s="228">
        <f>SUM(خلاصةبرنامج!D50)</f>
        <v>0</v>
      </c>
      <c r="R22" s="477"/>
      <c r="S22" s="132"/>
    </row>
    <row r="23" spans="1:19" s="26" customFormat="1" ht="54.75" thickBot="1" x14ac:dyDescent="0.25">
      <c r="A23" s="488"/>
      <c r="B23" s="488"/>
      <c r="C23" s="491"/>
      <c r="D23" s="491"/>
      <c r="E23" s="485"/>
      <c r="F23" s="499"/>
      <c r="G23" s="494"/>
      <c r="H23" s="494"/>
      <c r="I23" s="494"/>
      <c r="J23" s="351" t="str">
        <f>خلاصةبرنامج!E64</f>
        <v>إعداد ومتابعة ومراجعة خطة (المشرف / النمو المهني /  التطوير لمدارس الشبكة)</v>
      </c>
      <c r="K23" s="353">
        <f>خلاصةبرنامج!J64</f>
        <v>0</v>
      </c>
      <c r="L23" s="164" t="str">
        <f>خلاصةبرنامج!H26</f>
        <v>الإدارة.الصفية</v>
      </c>
      <c r="M23" s="41">
        <f>خلاصةبرنامج!K26+خلاصةبرنامج!L26</f>
        <v>0</v>
      </c>
      <c r="N23" s="351" t="str">
        <f>خلاصةبرنامج!F51</f>
        <v xml:space="preserve">العمل على مشاركة أولياء أمور الطلبة </v>
      </c>
      <c r="O23" s="228">
        <f>خلاصةبرنامج!J51</f>
        <v>0</v>
      </c>
      <c r="P23" s="65" t="s">
        <v>265</v>
      </c>
      <c r="Q23" s="228">
        <f>SUM(خلاصةبرنامج!D51)</f>
        <v>0</v>
      </c>
      <c r="R23" s="477" t="e">
        <f>VLOOKUP($L25,MQSUB,2,)</f>
        <v>#NAME?</v>
      </c>
      <c r="S23" s="132"/>
    </row>
    <row r="24" spans="1:19" s="26" customFormat="1" ht="36.75" thickBot="1" x14ac:dyDescent="0.25">
      <c r="A24" s="488"/>
      <c r="B24" s="488"/>
      <c r="C24" s="491"/>
      <c r="D24" s="491"/>
      <c r="E24" s="485"/>
      <c r="F24" s="499"/>
      <c r="G24" s="494"/>
      <c r="H24" s="494"/>
      <c r="I24" s="494"/>
      <c r="J24" s="352" t="str">
        <f>خلاصةبرنامج!E65</f>
        <v>إعداد (النشرات التربوية / البحوث الاجرائية / خطط علاجية/ نماذج اختبارات)</v>
      </c>
      <c r="K24" s="353">
        <f>خلاصةبرنامج!J65</f>
        <v>0</v>
      </c>
      <c r="L24" s="164" t="str">
        <f>خلاصةبرنامج!H27</f>
        <v>التقويم</v>
      </c>
      <c r="M24" s="41">
        <f>خلاصةبرنامج!K27+خلاصةبرنامج!L27</f>
        <v>0</v>
      </c>
      <c r="N24" s="351" t="str">
        <f>خلاصةبرنامج!F52</f>
        <v>تفعيل الشراكة التبادلية مع المجتمع المحلي لدعم تطوير المدرسة</v>
      </c>
      <c r="O24" s="228">
        <f>خلاصةبرنامج!J52</f>
        <v>0</v>
      </c>
      <c r="P24" s="65" t="s">
        <v>266</v>
      </c>
      <c r="Q24" s="228">
        <f>SUM(خلاصةبرنامج!D52)</f>
        <v>0</v>
      </c>
      <c r="R24" s="477"/>
      <c r="S24" s="132"/>
    </row>
    <row r="25" spans="1:19" s="26" customFormat="1" ht="21" customHeight="1" thickBot="1" x14ac:dyDescent="0.25">
      <c r="A25" s="488"/>
      <c r="B25" s="488"/>
      <c r="C25" s="491"/>
      <c r="D25" s="491"/>
      <c r="E25" s="485"/>
      <c r="F25" s="499"/>
      <c r="G25" s="494"/>
      <c r="H25" s="494"/>
      <c r="I25" s="494"/>
      <c r="J25" s="351" t="str">
        <f>خلاصةبرنامج!E66</f>
        <v>تدقيق الجداول المدرسية</v>
      </c>
      <c r="K25" s="353">
        <f>خلاصةبرنامج!J66</f>
        <v>0</v>
      </c>
      <c r="L25" s="164" t="str">
        <f>خلاصةبرنامج!H28</f>
        <v>استراتيجيات.التدريس</v>
      </c>
      <c r="M25" s="41">
        <f>خلاصةبرنامج!K28+خلاصةبرنامج!L28</f>
        <v>0</v>
      </c>
      <c r="N25" s="351" t="str">
        <f>خلاصةبرنامج!F53</f>
        <v xml:space="preserve">انطلاق جميع أنشطة المدرسة من رؤيتها ورسالتها </v>
      </c>
      <c r="O25" s="228">
        <f>خلاصةبرنامج!J53</f>
        <v>0</v>
      </c>
      <c r="P25" s="65" t="s">
        <v>267</v>
      </c>
      <c r="Q25" s="228">
        <f>SUM(خلاصةبرنامج!D53)</f>
        <v>0</v>
      </c>
      <c r="R25" s="477"/>
      <c r="S25" s="132"/>
    </row>
    <row r="26" spans="1:19" s="26" customFormat="1" ht="36.75" thickBot="1" x14ac:dyDescent="0.25">
      <c r="A26" s="488"/>
      <c r="B26" s="488"/>
      <c r="C26" s="491"/>
      <c r="D26" s="491"/>
      <c r="E26" s="485"/>
      <c r="F26" s="499"/>
      <c r="G26" s="494"/>
      <c r="H26" s="494"/>
      <c r="I26" s="494"/>
      <c r="J26" s="351" t="str">
        <f>خلاصةبرنامج!E67</f>
        <v>متابعة المبادرات والمسابقات والأنشطة (الدولية والمحلية)</v>
      </c>
      <c r="K26" s="353">
        <f>خلاصةبرنامج!J67</f>
        <v>0</v>
      </c>
      <c r="L26" s="164" t="str">
        <f>خلاصةبرنامج!H29</f>
        <v>بناء.وتحليل.الاختبارات</v>
      </c>
      <c r="M26" s="41">
        <f>خلاصةبرنامج!K29+خلاصةبرنامج!L29</f>
        <v>0</v>
      </c>
      <c r="N26" s="351" t="str">
        <f>خلاصةبرنامج!F54</f>
        <v>العمل كمجتمع تعلم، وتوفر فرص لتطوير العاملين مهنياً، ودعم تطويرهم ذاتياً</v>
      </c>
      <c r="O26" s="228">
        <f>خلاصةبرنامج!J54</f>
        <v>0</v>
      </c>
      <c r="P26" s="65" t="s">
        <v>268</v>
      </c>
      <c r="Q26" s="228">
        <f>SUM(خلاصةبرنامج!D54)</f>
        <v>0</v>
      </c>
      <c r="R26" s="477" t="e">
        <f>VLOOKUP($L28,MQSUB,2,)</f>
        <v>#NAME?</v>
      </c>
      <c r="S26" s="132"/>
    </row>
    <row r="27" spans="1:19" s="26" customFormat="1" ht="36.75" thickBot="1" x14ac:dyDescent="0.25">
      <c r="A27" s="488"/>
      <c r="B27" s="488"/>
      <c r="C27" s="491"/>
      <c r="D27" s="491"/>
      <c r="E27" s="485"/>
      <c r="F27" s="499"/>
      <c r="G27" s="494"/>
      <c r="H27" s="494"/>
      <c r="I27" s="494"/>
      <c r="J27" s="351" t="str">
        <f>خلاصةبرنامج!E68</f>
        <v>تحليل نتائج الاختبارات الدولية والوطنية وبناء (خطط علاجية/ نماذج اختبارات)</v>
      </c>
      <c r="K27" s="353">
        <f>خلاصةبرنامج!J68</f>
        <v>0</v>
      </c>
      <c r="L27" s="164" t="str">
        <f>خلاصةبرنامج!H30</f>
        <v>مهارات.تشجيع.وتحفيز.الطلبة</v>
      </c>
      <c r="M27" s="41">
        <f>خلاصةبرنامج!K30+خلاصةبرنامج!L30</f>
        <v>0</v>
      </c>
      <c r="N27" s="351" t="str">
        <f>خلاصةبرنامج!F55</f>
        <v>توفر فرص للقيادة التشاركية للعاملين في المدرسة</v>
      </c>
      <c r="O27" s="228">
        <f>خلاصةبرنامج!J55</f>
        <v>0</v>
      </c>
      <c r="P27" s="65" t="s">
        <v>269</v>
      </c>
      <c r="Q27" s="228">
        <f>SUM(خلاصةبرنامج!D55)</f>
        <v>0</v>
      </c>
      <c r="R27" s="477"/>
      <c r="S27" s="132"/>
    </row>
    <row r="28" spans="1:19" s="26" customFormat="1" ht="32.25" thickBot="1" x14ac:dyDescent="0.25">
      <c r="A28" s="488"/>
      <c r="B28" s="488"/>
      <c r="C28" s="491"/>
      <c r="D28" s="491"/>
      <c r="E28" s="485"/>
      <c r="F28" s="499"/>
      <c r="G28" s="494"/>
      <c r="H28" s="494"/>
      <c r="I28" s="494"/>
      <c r="J28" s="351" t="str">
        <f>خلاصةبرنامج!E69</f>
        <v>تنمية مهنية ذاتية</v>
      </c>
      <c r="K28" s="353">
        <f>خلاصةبرنامج!J69</f>
        <v>0</v>
      </c>
      <c r="L28" s="164" t="str">
        <f>خلاصةبرنامج!H31</f>
        <v>مصادر.وسائل.الدعم.للتعلم</v>
      </c>
      <c r="M28" s="41">
        <f>خلاصةبرنامج!K31+خلاصةبرنامج!L31</f>
        <v>0</v>
      </c>
      <c r="N28" s="352" t="str">
        <f>خلاصةبرنامج!F56</f>
        <v>مبادرات التطوير المستمر في المدرسة تتمحور حول المتعلم ومبنية على النتائج، ويوجد إطار لمتابعتها وتقييمها</v>
      </c>
      <c r="O28" s="228">
        <f>خلاصةبرنامج!J56</f>
        <v>0</v>
      </c>
      <c r="P28" s="65" t="s">
        <v>270</v>
      </c>
      <c r="Q28" s="228">
        <f>SUM(خلاصةبرنامج!D56)</f>
        <v>0</v>
      </c>
      <c r="R28" s="477"/>
      <c r="S28" s="132"/>
    </row>
    <row r="29" spans="1:19" s="26" customFormat="1" ht="36.75" thickBot="1" x14ac:dyDescent="0.25">
      <c r="A29" s="488"/>
      <c r="B29" s="488"/>
      <c r="C29" s="491"/>
      <c r="D29" s="491"/>
      <c r="E29" s="485"/>
      <c r="F29" s="499"/>
      <c r="G29" s="494"/>
      <c r="H29" s="494"/>
      <c r="I29" s="494"/>
      <c r="J29" s="351" t="str">
        <f>خلاصةبرنامج!E70</f>
        <v>إعداد وتطوير مبادرات تطوعيه أو تعليميه تخدم الميدان التربوي والمجتمع</v>
      </c>
      <c r="K29" s="353">
        <f>خلاصةبرنامج!J70</f>
        <v>0</v>
      </c>
      <c r="L29" s="473" t="str">
        <f>خلاصةبرنامج!H32</f>
        <v>حاجات تخصصية</v>
      </c>
      <c r="M29" s="475">
        <f>خلاصةبرنامج!K32+خلاصةبرنامج!L32</f>
        <v>0</v>
      </c>
      <c r="N29" s="351" t="str">
        <f>خلاصةبرنامج!F57</f>
        <v xml:space="preserve">تبنّي منهجية اتصال مؤسسي </v>
      </c>
      <c r="O29" s="228">
        <f>خلاصةبرنامج!J57</f>
        <v>0</v>
      </c>
      <c r="P29" s="138"/>
      <c r="Q29" s="138"/>
      <c r="R29" s="138">
        <f>SUM($M$11:$M$30)</f>
        <v>0</v>
      </c>
      <c r="S29" s="138">
        <f>SUM(Q11:Q28)</f>
        <v>0</v>
      </c>
    </row>
    <row r="30" spans="1:19" s="26" customFormat="1" ht="32.25" thickBot="1" x14ac:dyDescent="0.25">
      <c r="A30" s="489"/>
      <c r="B30" s="489"/>
      <c r="C30" s="492"/>
      <c r="D30" s="492"/>
      <c r="E30" s="486"/>
      <c r="F30" s="500"/>
      <c r="G30" s="495"/>
      <c r="H30" s="495"/>
      <c r="I30" s="495"/>
      <c r="J30" s="352" t="str">
        <f>خلاصةبرنامج!E71</f>
        <v>مقارنة خلاصة تحليل اوجه الصرف للمنحة مع الخطة التطويرية المعتمده للمدرسة</v>
      </c>
      <c r="K30" s="353">
        <f>خلاصةبرنامج!J71</f>
        <v>0</v>
      </c>
      <c r="L30" s="474"/>
      <c r="M30" s="476"/>
      <c r="N30" s="351" t="str">
        <f>خلاصةبرنامج!F58</f>
        <v>استثمار الموارد البشرية والمالية والمادية</v>
      </c>
      <c r="O30" s="228">
        <f>خلاصةبرنامج!J58</f>
        <v>0</v>
      </c>
      <c r="P30" s="138"/>
      <c r="Q30" s="138"/>
      <c r="R30" s="138"/>
      <c r="S30" s="138"/>
    </row>
    <row r="31" spans="1:19" s="26" customFormat="1" ht="18.75" hidden="1" x14ac:dyDescent="0.2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348"/>
      <c r="O31" s="138"/>
      <c r="P31" s="138"/>
      <c r="Q31" s="138"/>
      <c r="R31" s="138"/>
      <c r="S31" s="138"/>
    </row>
    <row r="32" spans="1:19" s="26" customFormat="1" ht="18.75" hidden="1" x14ac:dyDescent="0.2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348"/>
      <c r="O32" s="138"/>
      <c r="P32" s="138"/>
      <c r="Q32" s="138"/>
      <c r="R32" s="138"/>
      <c r="S32" s="138"/>
    </row>
    <row r="33" spans="1:19" s="26" customFormat="1" ht="18.75" hidden="1" x14ac:dyDescent="0.2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348"/>
      <c r="O33" s="138"/>
      <c r="P33" s="138"/>
      <c r="Q33" s="138"/>
      <c r="R33" s="138"/>
      <c r="S33" s="138"/>
    </row>
    <row r="34" spans="1:19" s="26" customFormat="1" ht="18.75" hidden="1" x14ac:dyDescent="0.2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348"/>
      <c r="O34" s="138"/>
      <c r="P34" s="138"/>
      <c r="Q34" s="138"/>
      <c r="R34" s="138"/>
      <c r="S34" s="138"/>
    </row>
    <row r="35" spans="1:19" s="26" customFormat="1" ht="18.75" hidden="1" x14ac:dyDescent="0.2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348"/>
      <c r="O35" s="138"/>
      <c r="P35" s="138"/>
      <c r="Q35" s="138"/>
      <c r="R35" s="138"/>
      <c r="S35" s="138"/>
    </row>
    <row r="36" spans="1:19" s="26" customFormat="1" ht="18.75" hidden="1" x14ac:dyDescent="0.2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348"/>
      <c r="O36" s="138"/>
      <c r="P36" s="138"/>
      <c r="Q36" s="138"/>
      <c r="R36" s="138"/>
      <c r="S36" s="138"/>
    </row>
    <row r="37" spans="1:19" ht="18.75" hidden="1" x14ac:dyDescent="0.25">
      <c r="L37" s="138"/>
      <c r="M37" s="138"/>
    </row>
    <row r="38" spans="1:19" ht="18.75" hidden="1" x14ac:dyDescent="0.25">
      <c r="L38" s="138"/>
      <c r="M38" s="138"/>
    </row>
  </sheetData>
  <sheetProtection algorithmName="SHA-512" hashValue="Faz1xXoblnGs2X/Wkd4S3eWQCgsyk/K2Q5IxP4UlTXJTzyvNw3cB04vgB39mPb47jQQzP6vSwis7+lhbcVS2ZQ==" saltValue="umTfmjhGNRu3x+1MjBU47w==" spinCount="100000" sheet="1" objects="1" scenarios="1" formatCells="0" selectLockedCells="1"/>
  <mergeCells count="52">
    <mergeCell ref="O6:P6"/>
    <mergeCell ref="O7:P7"/>
    <mergeCell ref="E7:I7"/>
    <mergeCell ref="P9:Q9"/>
    <mergeCell ref="G9:G10"/>
    <mergeCell ref="H9:H10"/>
    <mergeCell ref="L9:M9"/>
    <mergeCell ref="F9:F10"/>
    <mergeCell ref="J9:K9"/>
    <mergeCell ref="I9:I10"/>
    <mergeCell ref="N9:O9"/>
    <mergeCell ref="O8:P8"/>
    <mergeCell ref="A1:Q1"/>
    <mergeCell ref="A2:Q2"/>
    <mergeCell ref="A3:Q3"/>
    <mergeCell ref="B5:E5"/>
    <mergeCell ref="O5:P5"/>
    <mergeCell ref="A11:A30"/>
    <mergeCell ref="B11:B30"/>
    <mergeCell ref="C11:C30"/>
    <mergeCell ref="I11:I30"/>
    <mergeCell ref="H11:H30"/>
    <mergeCell ref="G11:G30"/>
    <mergeCell ref="D21:D30"/>
    <mergeCell ref="F11:F17"/>
    <mergeCell ref="F18:F20"/>
    <mergeCell ref="E21:E30"/>
    <mergeCell ref="F21:F30"/>
    <mergeCell ref="D18:D20"/>
    <mergeCell ref="E18:E20"/>
    <mergeCell ref="D11:D13"/>
    <mergeCell ref="A9:A10"/>
    <mergeCell ref="B9:B10"/>
    <mergeCell ref="C9:C10"/>
    <mergeCell ref="D9:D10"/>
    <mergeCell ref="E9:E10"/>
    <mergeCell ref="B7:C7"/>
    <mergeCell ref="L29:L30"/>
    <mergeCell ref="M29:M30"/>
    <mergeCell ref="R11:R13"/>
    <mergeCell ref="R14:R16"/>
    <mergeCell ref="R17:R19"/>
    <mergeCell ref="L20:M20"/>
    <mergeCell ref="R23:R25"/>
    <mergeCell ref="R26:R28"/>
    <mergeCell ref="D14:D15"/>
    <mergeCell ref="D16:D17"/>
    <mergeCell ref="E14:E15"/>
    <mergeCell ref="E11:E13"/>
    <mergeCell ref="E16:E17"/>
    <mergeCell ref="J20:K20"/>
    <mergeCell ref="R20:R22"/>
  </mergeCells>
  <conditionalFormatting sqref="G11:I11">
    <cfRule type="cellIs" dxfId="44" priority="7" operator="greaterThan">
      <formula>0.499</formula>
    </cfRule>
  </conditionalFormatting>
  <conditionalFormatting sqref="I11">
    <cfRule type="cellIs" dxfId="43" priority="8" operator="lessThan">
      <formula>0.5</formula>
    </cfRule>
  </conditionalFormatting>
  <conditionalFormatting sqref="H11">
    <cfRule type="cellIs" dxfId="42" priority="5" operator="lessThan">
      <formula>0.5</formula>
    </cfRule>
    <cfRule type="cellIs" dxfId="41" priority="6" operator="greaterThan">
      <formula>0.5</formula>
    </cfRule>
  </conditionalFormatting>
  <conditionalFormatting sqref="B5:E5">
    <cfRule type="cellIs" dxfId="40" priority="4" operator="equal">
      <formula>"أختر المديرية من الشاشة الرئيسية"</formula>
    </cfRule>
  </conditionalFormatting>
  <conditionalFormatting sqref="B7">
    <cfRule type="cellIs" dxfId="39" priority="3" operator="equal">
      <formula>"أدخل الفترة في البرنامج"</formula>
    </cfRule>
  </conditionalFormatting>
  <conditionalFormatting sqref="D7">
    <cfRule type="cellIs" dxfId="38" priority="2" operator="equal">
      <formula>"أدخل الفترة في البرنامج"</formula>
    </cfRule>
  </conditionalFormatting>
  <conditionalFormatting sqref="Q6">
    <cfRule type="cellIs" dxfId="37" priority="1" operator="equal">
      <formula>"لم تقم بإدخال الشهر"</formula>
    </cfRule>
  </conditionalFormatting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3" fitToHeight="0" orientation="landscape" r:id="rId1"/>
  <headerFooter>
    <oddFooter>&amp;RForm # QF 71-1-14 rev.a
Form # QF 71-1-15 rev.a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5">
    <tabColor rgb="FF00B050"/>
  </sheetPr>
  <dimension ref="A1:O86"/>
  <sheetViews>
    <sheetView rightToLeft="1" view="pageBreakPreview" topLeftCell="A24" zoomScale="60" zoomScaleNormal="68" workbookViewId="0">
      <selection activeCell="L47" sqref="L47"/>
    </sheetView>
  </sheetViews>
  <sheetFormatPr defaultColWidth="0" defaultRowHeight="14.25" zeroHeight="1" x14ac:dyDescent="0.2"/>
  <cols>
    <col min="1" max="1" width="9.125" style="47" customWidth="1"/>
    <col min="2" max="2" width="25.625" style="47" bestFit="1" customWidth="1"/>
    <col min="3" max="3" width="10.125" style="47" customWidth="1"/>
    <col min="4" max="4" width="14.125" style="231" bestFit="1" customWidth="1"/>
    <col min="5" max="6" width="15.625" style="47" customWidth="1"/>
    <col min="7" max="7" width="10.25" style="47" customWidth="1"/>
    <col min="8" max="8" width="34.875" style="47" bestFit="1" customWidth="1"/>
    <col min="9" max="9" width="14.75" style="47" customWidth="1"/>
    <col min="10" max="10" width="18.75" style="231" customWidth="1"/>
    <col min="11" max="11" width="12.25" style="47" bestFit="1" customWidth="1"/>
    <col min="12" max="12" width="15.375" style="47" customWidth="1"/>
    <col min="13" max="13" width="11.625" style="47" bestFit="1" customWidth="1"/>
    <col min="14" max="14" width="12.75" style="47" bestFit="1" customWidth="1"/>
    <col min="15" max="15" width="9.125" style="47" customWidth="1"/>
    <col min="16" max="21" width="9.125" style="47" hidden="1" customWidth="1"/>
    <col min="22" max="16384" width="9.125" style="47" hidden="1"/>
  </cols>
  <sheetData>
    <row r="1" spans="1:15" s="43" customFormat="1" ht="28.5" thickBot="1" x14ac:dyDescent="0.45">
      <c r="A1" s="585" t="s">
        <v>290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47"/>
    </row>
    <row r="2" spans="1:15" s="43" customFormat="1" ht="28.5" thickBot="1" x14ac:dyDescent="0.45">
      <c r="A2" s="47"/>
      <c r="B2" s="247" t="s">
        <v>0</v>
      </c>
      <c r="C2" s="565" t="str">
        <f>IF(البرنامج!D3=0,"أكتب أسمك في البرنامج",البرنامج!D3)</f>
        <v>أكتب أسمك في البرنامج</v>
      </c>
      <c r="D2" s="586"/>
      <c r="E2" s="586"/>
      <c r="F2" s="566"/>
      <c r="G2" s="247"/>
      <c r="H2" s="247" t="s">
        <v>23</v>
      </c>
      <c r="I2" s="589" t="str">
        <f>IF(البرنامج!J3=0,"أكتب رقمك الوزاري في البرنامج",البرنامج!J3)</f>
        <v>أكتب رقمك الوزاري في البرنامج</v>
      </c>
      <c r="J2" s="590"/>
      <c r="K2" s="247"/>
      <c r="L2" s="47"/>
      <c r="M2" s="47"/>
      <c r="N2" s="47"/>
      <c r="O2" s="47"/>
    </row>
    <row r="3" spans="1:15" s="43" customFormat="1" ht="28.5" thickBot="1" x14ac:dyDescent="0.45">
      <c r="A3" s="47"/>
      <c r="B3" s="247" t="s">
        <v>349</v>
      </c>
      <c r="C3" s="565" t="str">
        <f>IF(البرنامج!G4=0,"حدد دورك في البرنامج",البرنامج!G4)</f>
        <v>حدد دورك في البرنامج</v>
      </c>
      <c r="D3" s="586"/>
      <c r="E3" s="586"/>
      <c r="F3" s="566"/>
      <c r="G3" s="48"/>
      <c r="H3" s="247" t="s">
        <v>1</v>
      </c>
      <c r="I3" s="565" t="str">
        <f>IF(البرنامج!J4=0,"حدد تخصصك في البرنامج",البرنامج!J4)</f>
        <v>حدد تخصصك في البرنامج</v>
      </c>
      <c r="J3" s="566"/>
      <c r="K3" s="49"/>
      <c r="L3" s="47"/>
      <c r="M3" s="47"/>
      <c r="N3" s="47"/>
      <c r="O3" s="47"/>
    </row>
    <row r="4" spans="1:15" s="43" customFormat="1" ht="28.5" thickBot="1" x14ac:dyDescent="0.45">
      <c r="A4" s="47"/>
      <c r="B4" s="247"/>
      <c r="C4" s="48"/>
      <c r="D4" s="48"/>
      <c r="E4" s="48"/>
      <c r="F4" s="48"/>
      <c r="G4" s="48"/>
      <c r="H4" s="247"/>
      <c r="I4" s="49"/>
      <c r="J4" s="49"/>
      <c r="K4" s="49"/>
      <c r="L4" s="47"/>
      <c r="M4" s="47"/>
      <c r="N4" s="47"/>
      <c r="O4" s="47"/>
    </row>
    <row r="5" spans="1:15" s="43" customFormat="1" ht="28.5" customHeight="1" thickTop="1" thickBot="1" x14ac:dyDescent="0.25">
      <c r="A5" s="47"/>
      <c r="B5" s="591" t="s">
        <v>437</v>
      </c>
      <c r="C5" s="591"/>
      <c r="D5" s="592"/>
      <c r="E5" s="592"/>
      <c r="F5" s="592"/>
      <c r="G5" s="50"/>
      <c r="H5" s="574" t="s">
        <v>302</v>
      </c>
      <c r="I5" s="574"/>
      <c r="J5" s="574"/>
      <c r="K5" s="574"/>
      <c r="L5" s="574"/>
      <c r="M5" s="574"/>
      <c r="N5" s="574"/>
      <c r="O5" s="47"/>
    </row>
    <row r="6" spans="1:15" s="43" customFormat="1" ht="29.25" customHeight="1" x14ac:dyDescent="0.2">
      <c r="A6" s="47"/>
      <c r="B6" s="593" t="s">
        <v>339</v>
      </c>
      <c r="C6" s="593" t="s">
        <v>16</v>
      </c>
      <c r="D6" s="577" t="s">
        <v>574</v>
      </c>
      <c r="E6" s="578"/>
      <c r="F6" s="609" t="s">
        <v>573</v>
      </c>
      <c r="G6" s="286"/>
      <c r="H6" s="575"/>
      <c r="I6" s="575"/>
      <c r="J6" s="575"/>
      <c r="K6" s="575"/>
      <c r="L6" s="575"/>
      <c r="M6" s="575"/>
      <c r="N6" s="575"/>
      <c r="O6" s="47"/>
    </row>
    <row r="7" spans="1:15" s="43" customFormat="1" ht="27" customHeight="1" thickBot="1" x14ac:dyDescent="0.25">
      <c r="A7" s="47"/>
      <c r="B7" s="594"/>
      <c r="C7" s="594"/>
      <c r="D7" s="579"/>
      <c r="E7" s="580"/>
      <c r="F7" s="610"/>
      <c r="G7" s="287"/>
      <c r="H7" s="575"/>
      <c r="I7" s="575"/>
      <c r="J7" s="575"/>
      <c r="K7" s="575"/>
      <c r="L7" s="575"/>
      <c r="M7" s="575"/>
      <c r="N7" s="575"/>
      <c r="O7" s="47"/>
    </row>
    <row r="8" spans="1:15" s="43" customFormat="1" ht="29.25" customHeight="1" thickBot="1" x14ac:dyDescent="0.25">
      <c r="A8" s="47"/>
      <c r="B8" s="587" t="s">
        <v>20</v>
      </c>
      <c r="C8" s="572">
        <f>COUNTIF(البرنامج!F6:F161,B8)</f>
        <v>0</v>
      </c>
      <c r="D8" s="581" t="str">
        <f>IFERROR(C8/$C$15,"0")</f>
        <v>0</v>
      </c>
      <c r="E8" s="582"/>
      <c r="F8" s="611">
        <f>IFERROR(K12+N12,"0")</f>
        <v>0</v>
      </c>
      <c r="G8" s="51"/>
      <c r="H8" s="576"/>
      <c r="I8" s="576"/>
      <c r="J8" s="576"/>
      <c r="K8" s="576"/>
      <c r="L8" s="576"/>
      <c r="M8" s="576"/>
      <c r="N8" s="576"/>
      <c r="O8" s="47"/>
    </row>
    <row r="9" spans="1:15" s="43" customFormat="1" ht="29.25" customHeight="1" thickTop="1" thickBot="1" x14ac:dyDescent="0.25">
      <c r="A9" s="47"/>
      <c r="B9" s="588"/>
      <c r="C9" s="573"/>
      <c r="D9" s="583"/>
      <c r="E9" s="584"/>
      <c r="F9" s="612"/>
      <c r="G9" s="51"/>
      <c r="H9" s="595" t="s">
        <v>359</v>
      </c>
      <c r="I9" s="571" t="s">
        <v>305</v>
      </c>
      <c r="J9" s="571"/>
      <c r="K9" s="571"/>
      <c r="L9" s="571" t="s">
        <v>306</v>
      </c>
      <c r="M9" s="571"/>
      <c r="N9" s="571"/>
      <c r="O9" s="47"/>
    </row>
    <row r="10" spans="1:15" s="43" customFormat="1" ht="24.75" customHeight="1" thickTop="1" thickBot="1" x14ac:dyDescent="0.25">
      <c r="A10" s="47"/>
      <c r="B10" s="567" t="s">
        <v>19</v>
      </c>
      <c r="C10" s="572">
        <f>COUNTIF(البرنامج!F8:F163,B10)</f>
        <v>0</v>
      </c>
      <c r="D10" s="581" t="str">
        <f>IFERROR(C10/$C$15,"0")</f>
        <v>0</v>
      </c>
      <c r="E10" s="582"/>
      <c r="F10" s="611">
        <f>IFERROR(K11+N11,"0")</f>
        <v>0</v>
      </c>
      <c r="G10" s="52"/>
      <c r="H10" s="595"/>
      <c r="I10" s="246">
        <f>COUNTIF(البرنامج!G16:G163,"ذكور")</f>
        <v>0</v>
      </c>
      <c r="J10" s="597" t="str">
        <f>IFERROR(I10/(L10+I10),"")</f>
        <v/>
      </c>
      <c r="K10" s="598"/>
      <c r="L10" s="246">
        <f>COUNTIF(البرنامج!G16:G163,"إناث")</f>
        <v>0</v>
      </c>
      <c r="M10" s="597" t="str">
        <f>IFERROR(L10/(I10+L10),"")</f>
        <v/>
      </c>
      <c r="N10" s="598"/>
      <c r="O10" s="47"/>
    </row>
    <row r="11" spans="1:15" s="43" customFormat="1" ht="29.25" customHeight="1" thickTop="1" thickBot="1" x14ac:dyDescent="0.25">
      <c r="A11" s="47"/>
      <c r="B11" s="568"/>
      <c r="C11" s="573"/>
      <c r="D11" s="583"/>
      <c r="E11" s="584"/>
      <c r="F11" s="612"/>
      <c r="G11" s="51"/>
      <c r="H11" s="569" t="s">
        <v>250</v>
      </c>
      <c r="I11" s="66" t="s">
        <v>354</v>
      </c>
      <c r="J11" s="67">
        <f>COUNTIFS(البرنامج!$N$16:$N$163,"نفذ",البرنامج!$F$16:$F$163,B10,البرنامج!$G$16:$G$163,"ذكور")</f>
        <v>0</v>
      </c>
      <c r="K11" s="66" t="str">
        <f>IFERROR(J11/(I10+L10),"0")</f>
        <v>0</v>
      </c>
      <c r="L11" s="66" t="s">
        <v>356</v>
      </c>
      <c r="M11" s="67">
        <f>COUNTIFS(البرنامج!$N$16:$N$163,"نفذ",البرنامج!$F$16:$F$163,B10,البرنامج!$G$16:$G$163,"إناث")</f>
        <v>0</v>
      </c>
      <c r="N11" s="66" t="str">
        <f>IFERROR(M11/(I10+L10),"0")</f>
        <v>0</v>
      </c>
      <c r="O11" s="47"/>
    </row>
    <row r="12" spans="1:15" s="43" customFormat="1" ht="29.25" customHeight="1" thickTop="1" thickBot="1" x14ac:dyDescent="0.25">
      <c r="A12" s="47"/>
      <c r="B12" s="567" t="s">
        <v>455</v>
      </c>
      <c r="C12" s="572">
        <f>COUNTIF(البرنامج!F10:F165,B12)</f>
        <v>0</v>
      </c>
      <c r="D12" s="581" t="str">
        <f>IFERROR(C12/$C$15,"0")</f>
        <v>0</v>
      </c>
      <c r="E12" s="582"/>
      <c r="F12" s="611">
        <f>IFERROR(K13+N13,"0")</f>
        <v>0</v>
      </c>
      <c r="G12" s="51"/>
      <c r="H12" s="570"/>
      <c r="I12" s="66" t="s">
        <v>355</v>
      </c>
      <c r="J12" s="67">
        <f>COUNTIFS(البرنامج!$N$16:$N$163,"نفذ",البرنامج!$F$16:$F$163,B8,البرنامج!$G$16:$G$163,"ذكور")</f>
        <v>0</v>
      </c>
      <c r="K12" s="66" t="str">
        <f>IFERROR(J12/(I10+L10),"0")</f>
        <v>0</v>
      </c>
      <c r="L12" s="66" t="s">
        <v>357</v>
      </c>
      <c r="M12" s="67">
        <f>COUNTIFS(البرنامج!$N$16:$N$163,"نفذ",البرنامج!$F$16:$F$163,B8,البرنامج!$G$16:$G$163,"إناث")</f>
        <v>0</v>
      </c>
      <c r="N12" s="66" t="str">
        <f>IFERROR(M12/(I10+L10),"0")</f>
        <v>0</v>
      </c>
      <c r="O12" s="47"/>
    </row>
    <row r="13" spans="1:15" s="43" customFormat="1" ht="28.5" customHeight="1" thickTop="1" thickBot="1" x14ac:dyDescent="0.25">
      <c r="A13" s="47"/>
      <c r="B13" s="568"/>
      <c r="C13" s="573"/>
      <c r="D13" s="583"/>
      <c r="E13" s="584"/>
      <c r="F13" s="612"/>
      <c r="G13" s="53"/>
      <c r="H13" s="570"/>
      <c r="I13" s="66" t="s">
        <v>492</v>
      </c>
      <c r="J13" s="67">
        <f>COUNTIFS(البرنامج!$N$16:$N$163,"نفذ",البرنامج!$F$16:$F$163,B12,البرنامج!$G$16:$G$163,"ذكور")</f>
        <v>0</v>
      </c>
      <c r="K13" s="66" t="str">
        <f>IFERROR(J13/(I10+L10),"0")</f>
        <v>0</v>
      </c>
      <c r="L13" s="66" t="s">
        <v>492</v>
      </c>
      <c r="M13" s="67">
        <f>COUNTIFS(البرنامج!$N$16:$N$163,"نفذ",البرنامج!$F$16:$F$163,B12,البرنامج!$G$16:$G$163,"إناث")</f>
        <v>0</v>
      </c>
      <c r="N13" s="66" t="str">
        <f>IFERROR(M13/(I10+L10),"0")</f>
        <v>0</v>
      </c>
      <c r="O13" s="47"/>
    </row>
    <row r="14" spans="1:15" s="43" customFormat="1" ht="28.5" customHeight="1" thickTop="1" thickBot="1" x14ac:dyDescent="0.25">
      <c r="A14" s="47"/>
      <c r="B14" s="289" t="s">
        <v>453</v>
      </c>
      <c r="C14" s="291">
        <f>COUNTIF(البرنامج!F10:F165,B14)</f>
        <v>0</v>
      </c>
      <c r="D14" s="607" t="str">
        <f>IFERROR(C14/$C$15,"0")</f>
        <v>0</v>
      </c>
      <c r="E14" s="608"/>
      <c r="F14" s="344">
        <f>IFERROR(K14+N14,"0")</f>
        <v>0</v>
      </c>
      <c r="G14" s="53"/>
      <c r="H14" s="288"/>
      <c r="I14" s="66" t="s">
        <v>522</v>
      </c>
      <c r="J14" s="67">
        <f>COUNTIFS(البرنامج!$N$16:$N$163,"نفذ",البرنامج!$F$16:$F$163,B14,البرنامج!$G$16:$G$163,"ذكور")</f>
        <v>0</v>
      </c>
      <c r="K14" s="66" t="str">
        <f>IFERROR(J14/(I10+L10),"0")</f>
        <v>0</v>
      </c>
      <c r="L14" s="66" t="s">
        <v>593</v>
      </c>
      <c r="M14" s="67">
        <f>COUNTIFS(البرنامج!$N$16:$N$163,"نفذ",البرنامج!$F$16:$F$163,B14,البرنامج!$G$16:$G$163,"إناث")</f>
        <v>0</v>
      </c>
      <c r="N14" s="66" t="str">
        <f>IFERROR(M14/(I10+L10),"0")</f>
        <v>0</v>
      </c>
      <c r="O14" s="47"/>
    </row>
    <row r="15" spans="1:15" s="43" customFormat="1" ht="28.5" customHeight="1" thickTop="1" thickBot="1" x14ac:dyDescent="0.25">
      <c r="A15" s="47"/>
      <c r="B15" s="346" t="s">
        <v>527</v>
      </c>
      <c r="C15" s="290">
        <f>SUM(C8:C14)</f>
        <v>0</v>
      </c>
      <c r="D15" s="557">
        <f>SUM(D8:D14)</f>
        <v>0</v>
      </c>
      <c r="E15" s="558"/>
      <c r="F15" s="345">
        <f>SUM(F8:F14)</f>
        <v>0</v>
      </c>
      <c r="G15" s="53"/>
      <c r="H15" s="555" t="s">
        <v>358</v>
      </c>
      <c r="I15" s="596" t="s">
        <v>297</v>
      </c>
      <c r="J15" s="596"/>
      <c r="K15" s="596"/>
      <c r="L15" s="596" t="s">
        <v>308</v>
      </c>
      <c r="M15" s="596"/>
      <c r="N15" s="596"/>
      <c r="O15" s="47"/>
    </row>
    <row r="16" spans="1:15" customFormat="1" ht="28.5" customHeight="1" thickTop="1" thickBot="1" x14ac:dyDescent="0.25">
      <c r="A16" s="47"/>
      <c r="B16" s="47"/>
      <c r="C16" s="47"/>
      <c r="D16" s="231"/>
      <c r="E16" s="47"/>
      <c r="F16" s="47"/>
      <c r="G16" s="47"/>
      <c r="H16" s="555"/>
      <c r="I16" s="554">
        <f>IFERROR(K11+K12+K13+K14,"0")</f>
        <v>0</v>
      </c>
      <c r="J16" s="554"/>
      <c r="K16" s="554"/>
      <c r="L16" s="554">
        <f>IFERROR(N11+N12+N13+N14,"0")</f>
        <v>0</v>
      </c>
      <c r="M16" s="554"/>
      <c r="N16" s="554"/>
      <c r="O16" s="47"/>
    </row>
    <row r="17" spans="1:15" customFormat="1" ht="28.5" customHeight="1" thickTop="1" thickBot="1" x14ac:dyDescent="0.25">
      <c r="A17" s="47"/>
      <c r="B17" s="47"/>
      <c r="C17" s="47"/>
      <c r="D17" s="231"/>
      <c r="E17" s="47"/>
      <c r="F17" s="47"/>
      <c r="G17" s="47"/>
      <c r="H17" s="47"/>
      <c r="I17" s="47"/>
      <c r="J17" s="231"/>
      <c r="K17" s="47"/>
      <c r="L17" s="47"/>
      <c r="M17" s="47"/>
      <c r="N17" s="47"/>
      <c r="O17" s="47"/>
    </row>
    <row r="18" spans="1:15" customFormat="1" ht="28.5" customHeight="1" thickTop="1" thickBot="1" x14ac:dyDescent="0.25">
      <c r="A18" s="47"/>
      <c r="B18" s="564" t="s">
        <v>443</v>
      </c>
      <c r="C18" s="564"/>
      <c r="D18" s="564" t="s">
        <v>353</v>
      </c>
      <c r="E18" s="564"/>
      <c r="F18" s="564"/>
      <c r="G18" s="47"/>
      <c r="H18" s="47"/>
      <c r="I18" s="47"/>
      <c r="J18" s="231"/>
      <c r="K18" s="47"/>
      <c r="L18" s="47"/>
      <c r="M18" s="47"/>
      <c r="N18" s="47"/>
      <c r="O18" s="47"/>
    </row>
    <row r="19" spans="1:15" customFormat="1" ht="28.5" customHeight="1" thickTop="1" thickBot="1" x14ac:dyDescent="0.25">
      <c r="A19" s="47"/>
      <c r="B19" s="559">
        <f>IFERROR(K11+N11+K13+N13+K14+N14,"0")</f>
        <v>0</v>
      </c>
      <c r="C19" s="560"/>
      <c r="D19" s="559">
        <f>IFERROR(K12+N12,"0")</f>
        <v>0</v>
      </c>
      <c r="E19" s="561"/>
      <c r="F19" s="560"/>
      <c r="J19" s="231"/>
      <c r="K19" s="47"/>
      <c r="L19" s="47"/>
      <c r="M19" s="47"/>
      <c r="N19" s="47"/>
      <c r="O19" s="47"/>
    </row>
    <row r="20" spans="1:15" customFormat="1" ht="28.5" customHeight="1" thickTop="1" x14ac:dyDescent="0.2">
      <c r="A20" s="47"/>
      <c r="B20" s="47"/>
      <c r="C20" s="47"/>
      <c r="J20" s="231"/>
      <c r="K20" s="47"/>
      <c r="L20" s="47"/>
      <c r="M20" s="47"/>
      <c r="N20" s="47"/>
      <c r="O20" s="47"/>
    </row>
    <row r="21" spans="1:15" s="43" customFormat="1" ht="34.5" thickBot="1" x14ac:dyDescent="0.25">
      <c r="A21" s="47"/>
      <c r="B21" s="47"/>
      <c r="C21" s="47"/>
      <c r="D21" s="231"/>
      <c r="E21" s="47"/>
      <c r="F21" s="47"/>
      <c r="G21" s="53"/>
      <c r="H21" s="50"/>
      <c r="I21" s="72"/>
      <c r="J21" s="72"/>
      <c r="K21" s="72"/>
      <c r="L21" s="72"/>
      <c r="M21" s="72"/>
      <c r="N21" s="72"/>
      <c r="O21" s="47"/>
    </row>
    <row r="22" spans="1:15" s="43" customFormat="1" ht="44.25" customHeight="1" thickBot="1" x14ac:dyDescent="0.25">
      <c r="A22" s="47"/>
      <c r="B22" s="547" t="s">
        <v>494</v>
      </c>
      <c r="C22" s="548"/>
      <c r="D22" s="548"/>
      <c r="E22" s="548"/>
      <c r="F22" s="549"/>
      <c r="G22" s="47"/>
      <c r="H22" s="547" t="s">
        <v>248</v>
      </c>
      <c r="I22" s="548"/>
      <c r="J22" s="548"/>
      <c r="K22" s="548"/>
      <c r="L22" s="549"/>
      <c r="M22" s="47"/>
      <c r="N22" s="47"/>
      <c r="O22" s="47"/>
    </row>
    <row r="23" spans="1:15" s="43" customFormat="1" ht="25.5" customHeight="1" thickBot="1" x14ac:dyDescent="0.25">
      <c r="A23" s="47"/>
      <c r="B23" s="562" t="s">
        <v>442</v>
      </c>
      <c r="C23" s="550" t="s">
        <v>333</v>
      </c>
      <c r="D23" s="550"/>
      <c r="E23" s="550" t="s">
        <v>334</v>
      </c>
      <c r="F23" s="550"/>
      <c r="G23" s="556"/>
      <c r="H23" s="562" t="s">
        <v>441</v>
      </c>
      <c r="I23" s="550" t="s">
        <v>333</v>
      </c>
      <c r="J23" s="550"/>
      <c r="K23" s="550" t="s">
        <v>334</v>
      </c>
      <c r="L23" s="550"/>
      <c r="M23" s="47"/>
      <c r="N23" s="47"/>
      <c r="O23" s="47"/>
    </row>
    <row r="24" spans="1:15" s="43" customFormat="1" ht="25.5" customHeight="1" thickBot="1" x14ac:dyDescent="0.25">
      <c r="A24" s="47"/>
      <c r="B24" s="563"/>
      <c r="C24" s="232" t="s">
        <v>297</v>
      </c>
      <c r="D24" s="232" t="s">
        <v>308</v>
      </c>
      <c r="E24" s="232" t="s">
        <v>297</v>
      </c>
      <c r="F24" s="232" t="s">
        <v>308</v>
      </c>
      <c r="G24" s="556"/>
      <c r="H24" s="563"/>
      <c r="I24" s="232" t="s">
        <v>297</v>
      </c>
      <c r="J24" s="232" t="s">
        <v>298</v>
      </c>
      <c r="K24" s="245" t="s">
        <v>297</v>
      </c>
      <c r="L24" s="245" t="s">
        <v>298</v>
      </c>
      <c r="M24" s="47"/>
      <c r="N24" s="47"/>
      <c r="O24" s="47"/>
    </row>
    <row r="25" spans="1:15" s="43" customFormat="1" ht="25.5" customHeight="1" thickBot="1" x14ac:dyDescent="0.4">
      <c r="A25" s="47"/>
      <c r="B25" s="145" t="s">
        <v>27</v>
      </c>
      <c r="C25" s="145">
        <f>COUNTIFS(البرنامج!$G$16:$G$163,"ذكور",البرنامج!$I$16:$I$163,خلاصةبرنامج!B25)</f>
        <v>0</v>
      </c>
      <c r="D25" s="146">
        <f>COUNTIFS(البرنامج!$G$16:$G$163,"إناث",البرنامج!$I$16:$I$163,خلاصةبرنامج!B25)</f>
        <v>0</v>
      </c>
      <c r="E25" s="146">
        <f>COUNTIFS(البرنامج!$G$16:$G$163,"ذكور",البرنامج!$I$16:$I$163,خلاصةبرنامج!B25,البرنامج!$N$16:$N$163,"نفذ")</f>
        <v>0</v>
      </c>
      <c r="F25" s="146">
        <f>COUNTIFS(البرنامج!$G$16:$G$163,"إناث",البرنامج!$I$16:$I$163,خلاصةبرنامج!B25,البرنامج!$N$16:$N$163,"نفذ")</f>
        <v>0</v>
      </c>
      <c r="G25" s="147"/>
      <c r="H25" s="145" t="s">
        <v>7</v>
      </c>
      <c r="I25" s="145">
        <f>COUNTIFS(البرنامج!$G$16:$G$163,"ذكور",البرنامج!$I$16:$I$163,H25)</f>
        <v>0</v>
      </c>
      <c r="J25" s="145">
        <f>COUNTIFS(البرنامج!$G$16:$G$163,"إناث",البرنامج!$I$16:$I$163,H25)</f>
        <v>0</v>
      </c>
      <c r="K25" s="145">
        <f>COUNTIFS(البرنامج!$G$16:$G$163,"ذكور",البرنامج!$I$16:$I$163,H25,البرنامج!$N$16:$N$163,"نفذ")</f>
        <v>0</v>
      </c>
      <c r="L25" s="145">
        <f>COUNTIFS(البرنامج!$G$16:$G$163,"إناث",البرنامج!$I$16:$I$163,H25,البرنامج!$N$16:$N$163,"نفذ")</f>
        <v>0</v>
      </c>
      <c r="M25" s="47"/>
      <c r="N25" s="47"/>
      <c r="O25" s="47"/>
    </row>
    <row r="26" spans="1:15" s="43" customFormat="1" ht="25.5" customHeight="1" thickBot="1" x14ac:dyDescent="0.4">
      <c r="A26" s="47"/>
      <c r="B26" s="145" t="s">
        <v>329</v>
      </c>
      <c r="C26" s="145">
        <f>COUNTIFS(البرنامج!$G$16:$G$163,"ذكور",البرنامج!$I$16:$I$163,خلاصةبرنامج!B26)</f>
        <v>0</v>
      </c>
      <c r="D26" s="146">
        <f>COUNTIFS(البرنامج!$G$16:$G$163,"إناث",البرنامج!$I$16:$I$163,خلاصةبرنامج!B26)</f>
        <v>0</v>
      </c>
      <c r="E26" s="146">
        <f>COUNTIFS(البرنامج!$G$16:$G$163,"ذكور",البرنامج!$I$16:$I$163,خلاصةبرنامج!B26,البرنامج!$N$16:$N$163,"نفذ")</f>
        <v>0</v>
      </c>
      <c r="F26" s="146">
        <f>COUNTIFS(البرنامج!$G$16:$G$163,"إناث",البرنامج!$I$16:$I$163,خلاصةبرنامج!B26,البرنامج!$N$16:$N$163,"نفذ")</f>
        <v>0</v>
      </c>
      <c r="G26" s="147"/>
      <c r="H26" s="145" t="s">
        <v>428</v>
      </c>
      <c r="I26" s="145">
        <f>COUNTIFS(البرنامج!$G$16:$G$163,"ذكور",البرنامج!$I$16:$I$163,H26)</f>
        <v>0</v>
      </c>
      <c r="J26" s="145">
        <f>COUNTIFS(البرنامج!$G$16:$G$163,"إناث",البرنامج!$I$16:$I$163,H26)</f>
        <v>0</v>
      </c>
      <c r="K26" s="145">
        <f>COUNTIFS(البرنامج!$G$16:$G$163,"ذكور",البرنامج!$I$16:$I$163,H26,البرنامج!$N$16:$N$163,"نفذ")</f>
        <v>0</v>
      </c>
      <c r="L26" s="145">
        <f>COUNTIFS(البرنامج!$G$16:$G$163,"إناث",البرنامج!$I$16:$I$163,H26,البرنامج!$N$16:$N$163,"نفذ")</f>
        <v>0</v>
      </c>
      <c r="M26" s="47"/>
      <c r="N26" s="47"/>
      <c r="O26" s="47"/>
    </row>
    <row r="27" spans="1:15" s="43" customFormat="1" ht="25.5" customHeight="1" thickBot="1" x14ac:dyDescent="0.4">
      <c r="A27" s="47"/>
      <c r="B27" s="145" t="s">
        <v>28</v>
      </c>
      <c r="C27" s="145">
        <f>COUNTIFS(البرنامج!$G$16:$G$163,"ذكور",البرنامج!$I$16:$I$163,خلاصةبرنامج!B27)</f>
        <v>0</v>
      </c>
      <c r="D27" s="146">
        <f>COUNTIFS(البرنامج!$G$16:$G$163,"إناث",البرنامج!$I$16:$I$163,خلاصةبرنامج!B27)</f>
        <v>0</v>
      </c>
      <c r="E27" s="146">
        <f>COUNTIFS(البرنامج!$G$16:$G$163,"ذكور",البرنامج!$I$16:$I$163,خلاصةبرنامج!B27,البرنامج!$N$16:$N$163,"نفذ")</f>
        <v>0</v>
      </c>
      <c r="F27" s="146">
        <f>COUNTIFS(البرنامج!$G$16:$G$163,"إناث",البرنامج!$I$16:$I$163,خلاصةبرنامج!B27,البرنامج!$N$16:$N$163,"نفذ")</f>
        <v>0</v>
      </c>
      <c r="G27" s="147"/>
      <c r="H27" s="145" t="s">
        <v>8</v>
      </c>
      <c r="I27" s="145">
        <f>COUNTIFS(البرنامج!$G$16:$G$163,"ذكور",البرنامج!$I$16:$I$163,H27)</f>
        <v>0</v>
      </c>
      <c r="J27" s="145">
        <f>COUNTIFS(البرنامج!$G$16:$G$163,"إناث",البرنامج!$I$16:$I$163,H27)</f>
        <v>0</v>
      </c>
      <c r="K27" s="145">
        <f>COUNTIFS(البرنامج!$G$16:$G$163,"ذكور",البرنامج!$I$16:$I$163,H27,البرنامج!$N$16:$N$163,"نفذ")</f>
        <v>0</v>
      </c>
      <c r="L27" s="145">
        <f>COUNTIFS(البرنامج!$G$16:$G$163,"إناث",البرنامج!$I$16:$I$163,H27,البرنامج!$N$16:$N$163,"نفذ")</f>
        <v>0</v>
      </c>
      <c r="M27" s="47"/>
      <c r="N27" s="47"/>
      <c r="O27" s="47"/>
    </row>
    <row r="28" spans="1:15" s="43" customFormat="1" ht="25.5" customHeight="1" thickBot="1" x14ac:dyDescent="0.4">
      <c r="A28" s="47"/>
      <c r="B28" s="145" t="s">
        <v>29</v>
      </c>
      <c r="C28" s="145">
        <f>COUNTIFS(البرنامج!$G$16:$G$163,"ذكور",البرنامج!$I$16:$I$163,خلاصةبرنامج!B28)</f>
        <v>0</v>
      </c>
      <c r="D28" s="146">
        <f>COUNTIFS(البرنامج!$G$16:$G$163,"إناث",البرنامج!$I$16:$I$163,خلاصةبرنامج!B28)</f>
        <v>0</v>
      </c>
      <c r="E28" s="146">
        <f>COUNTIFS(البرنامج!$G$16:$G$163,"ذكور",البرنامج!$I$16:$I$163,خلاصةبرنامج!B28,البرنامج!$N$16:$N$163,"نفذ")</f>
        <v>0</v>
      </c>
      <c r="F28" s="146">
        <f>COUNTIFS(البرنامج!$G$16:$G$163,"إناث",البرنامج!$I$16:$I$163,خلاصةبرنامج!B28,البرنامج!$N$16:$N$163,"نفذ")</f>
        <v>0</v>
      </c>
      <c r="G28" s="147"/>
      <c r="H28" s="145" t="s">
        <v>32</v>
      </c>
      <c r="I28" s="145">
        <f>COUNTIFS(البرنامج!$G$16:$G$163,"ذكور",البرنامج!$I$16:$I$163,H28)</f>
        <v>0</v>
      </c>
      <c r="J28" s="145">
        <f>COUNTIFS(البرنامج!$G$16:$G$163,"إناث",البرنامج!$I$16:$I$163,H28)</f>
        <v>0</v>
      </c>
      <c r="K28" s="145">
        <f>COUNTIFS(البرنامج!$G$16:$G$163,"ذكور",البرنامج!$I$16:$I$163,H28,البرنامج!$N$16:$N$163,"نفذ")</f>
        <v>0</v>
      </c>
      <c r="L28" s="145">
        <f>COUNTIFS(البرنامج!$G$16:$G$163,"إناث",البرنامج!$I$16:$I$163,H28,البرنامج!$N$16:$N$163,"نفذ")</f>
        <v>0</v>
      </c>
      <c r="M28" s="47"/>
      <c r="N28" s="47"/>
      <c r="O28" s="47"/>
    </row>
    <row r="29" spans="1:15" s="43" customFormat="1" ht="25.5" customHeight="1" thickBot="1" x14ac:dyDescent="0.4">
      <c r="A29" s="47"/>
      <c r="B29" s="145" t="s">
        <v>30</v>
      </c>
      <c r="C29" s="145">
        <f>COUNTIFS(البرنامج!$G$16:$G$163,"ذكور",البرنامج!$I$16:$I$163,خلاصةبرنامج!B29)</f>
        <v>0</v>
      </c>
      <c r="D29" s="146">
        <f>COUNTIFS(البرنامج!$G$16:$G$163,"إناث",البرنامج!$I$16:$I$163,خلاصةبرنامج!B29)</f>
        <v>0</v>
      </c>
      <c r="E29" s="146">
        <f>COUNTIFS(البرنامج!$G$16:$G$163,"ذكور",البرنامج!$I$16:$I$163,خلاصةبرنامج!B29,البرنامج!$N$16:$N$163,"نفذ")</f>
        <v>0</v>
      </c>
      <c r="F29" s="146">
        <f>COUNTIFS(البرنامج!$G$16:$G$163,"إناث",البرنامج!$I$16:$I$163,خلاصةبرنامج!B29,البرنامج!$N$16:$N$163,"نفذ")</f>
        <v>0</v>
      </c>
      <c r="G29" s="147"/>
      <c r="H29" s="145" t="s">
        <v>33</v>
      </c>
      <c r="I29" s="145">
        <f>COUNTIFS(البرنامج!$G$16:$G$163,"ذكور",البرنامج!$I$16:$I$163,H29)</f>
        <v>0</v>
      </c>
      <c r="J29" s="145">
        <f>COUNTIFS(البرنامج!$G$16:$G$163,"إناث",البرنامج!$I$16:$I$163,H29)</f>
        <v>0</v>
      </c>
      <c r="K29" s="145">
        <f>COUNTIFS(البرنامج!$G$16:$G$163,"ذكور",البرنامج!$I$16:$I$163,H29,البرنامج!$N$16:$N$163,"نفذ")</f>
        <v>0</v>
      </c>
      <c r="L29" s="145">
        <f>COUNTIFS(البرنامج!$G$16:$G$163,"إناث",البرنامج!$I$16:$I$163,H29,البرنامج!$N$16:$N$163,"نفذ")</f>
        <v>0</v>
      </c>
      <c r="M29" s="47"/>
      <c r="N29" s="47"/>
      <c r="O29" s="47"/>
    </row>
    <row r="30" spans="1:15" s="43" customFormat="1" ht="25.5" customHeight="1" thickBot="1" x14ac:dyDescent="0.4">
      <c r="A30" s="47"/>
      <c r="B30" s="145" t="s">
        <v>31</v>
      </c>
      <c r="C30" s="145">
        <f>COUNTIFS(البرنامج!$G$16:$G$163,"ذكور",البرنامج!$I$16:$I$163,خلاصةبرنامج!B30)</f>
        <v>0</v>
      </c>
      <c r="D30" s="146">
        <f>COUNTIFS(البرنامج!$G$16:$G$163,"إناث",البرنامج!$I$16:$I$163,خلاصةبرنامج!B30)</f>
        <v>0</v>
      </c>
      <c r="E30" s="146">
        <f>COUNTIFS(البرنامج!$G$16:$G$163,"ذكور",البرنامج!$I$16:$I$163,خلاصةبرنامج!B30,البرنامج!$N$16:$N$163,"نفذ")</f>
        <v>0</v>
      </c>
      <c r="F30" s="146">
        <f>COUNTIFS(البرنامج!$G$16:$G$163,"إناث",البرنامج!$I$16:$I$163,خلاصةبرنامج!B30,البرنامج!$N$16:$N$163,"نفذ")</f>
        <v>0</v>
      </c>
      <c r="G30" s="147"/>
      <c r="H30" s="145" t="s">
        <v>249</v>
      </c>
      <c r="I30" s="145">
        <f>COUNTIFS(البرنامج!$G$16:$G$163,"ذكور",البرنامج!$I$16:$I$163,H30)</f>
        <v>0</v>
      </c>
      <c r="J30" s="145">
        <f>COUNTIFS(البرنامج!$G$16:$G$163,"إناث",البرنامج!$I$16:$I$163,H30)</f>
        <v>0</v>
      </c>
      <c r="K30" s="145">
        <f>COUNTIFS(البرنامج!$G$16:$G$163,"ذكور",البرنامج!$I$16:$I$163,H30,البرنامج!$N$16:$N$163,"نفذ")</f>
        <v>0</v>
      </c>
      <c r="L30" s="145">
        <f>COUNTIFS(البرنامج!$G$16:$G$163,"إناث",البرنامج!$I$16:$I$163,H30,البرنامج!$N$16:$N$163,"نفذ")</f>
        <v>0</v>
      </c>
      <c r="M30" s="47"/>
      <c r="N30" s="47"/>
      <c r="O30" s="47"/>
    </row>
    <row r="31" spans="1:15" s="43" customFormat="1" ht="25.5" customHeight="1" thickBot="1" x14ac:dyDescent="0.4">
      <c r="A31" s="47"/>
      <c r="B31" s="145" t="s">
        <v>299</v>
      </c>
      <c r="C31" s="145">
        <f>COUNTIFS(البرنامج!$G$16:$G$163,"ذكور",البرنامج!$I$16:$I$163,خلاصةبرنامج!B31)</f>
        <v>0</v>
      </c>
      <c r="D31" s="146">
        <f>COUNTIFS(البرنامج!$G$16:$G$163,"إناث",البرنامج!$I$16:$I$163,خلاصةبرنامج!B31)</f>
        <v>0</v>
      </c>
      <c r="E31" s="146">
        <f>COUNTIFS(البرنامج!$G$16:$G$163,"ذكور",البرنامج!$I$16:$I$163,خلاصةبرنامج!B31,البرنامج!$N$16:$N$163,"نفذ")</f>
        <v>0</v>
      </c>
      <c r="F31" s="146">
        <f>COUNTIFS(البرنامج!$G$16:$G$163,"إناث",البرنامج!$I$16:$I$163,خلاصةبرنامج!B31,البرنامج!$N$16:$N$163,"نفذ")</f>
        <v>0</v>
      </c>
      <c r="G31" s="147"/>
      <c r="H31" s="145" t="s">
        <v>300</v>
      </c>
      <c r="I31" s="145">
        <f>COUNTIFS(البرنامج!$G$16:$G$163,"ذكور",البرنامج!$I$16:$I$163,H31)</f>
        <v>0</v>
      </c>
      <c r="J31" s="145">
        <f>COUNTIFS(البرنامج!$G$16:$G$163,"إناث",البرنامج!$I$16:$I$163,H31)</f>
        <v>0</v>
      </c>
      <c r="K31" s="145">
        <f>COUNTIFS(البرنامج!$G$16:$G$163,"ذكور",البرنامج!$I$16:$I$163,H31,البرنامج!$N$16:$N$163,"نفذ")</f>
        <v>0</v>
      </c>
      <c r="L31" s="145">
        <f>COUNTIFS(البرنامج!$G$16:$G$163,"إناث",البرنامج!$I$16:$I$163,H31,البرنامج!$N$16:$N$163,"نفذ")</f>
        <v>0</v>
      </c>
      <c r="M31" s="47"/>
      <c r="N31" s="47"/>
      <c r="O31" s="47"/>
    </row>
    <row r="32" spans="1:15" s="43" customFormat="1" ht="25.5" customHeight="1" thickBot="1" x14ac:dyDescent="0.4">
      <c r="A32" s="47"/>
      <c r="B32" s="145" t="s">
        <v>330</v>
      </c>
      <c r="C32" s="145">
        <f>COUNTIFS(البرنامج!$G$16:$G$163,"ذكور",البرنامج!$I$16:$I$163,خلاصةبرنامج!B32)</f>
        <v>0</v>
      </c>
      <c r="D32" s="146">
        <f>COUNTIFS(البرنامج!$G$16:$G$163,"إناث",البرنامج!$I$16:$I$163,خلاصةبرنامج!B32)</f>
        <v>0</v>
      </c>
      <c r="E32" s="146">
        <f>COUNTIFS(البرنامج!$G$16:$G$163,"ذكور",البرنامج!$I$16:$I$163,خلاصةبرنامج!B32,البرنامج!$N$16:$N$163,"نفذ")</f>
        <v>0</v>
      </c>
      <c r="F32" s="146">
        <f>COUNTIFS(البرنامج!$G$16:$G$163,"إناث",البرنامج!$I$16:$I$163,خلاصةبرنامج!B32,البرنامج!$N$16:$N$163,"نفذ")</f>
        <v>0</v>
      </c>
      <c r="G32" s="147"/>
      <c r="H32" s="145" t="s">
        <v>24</v>
      </c>
      <c r="I32" s="145">
        <f>COUNTIFS(البرنامج!$P$16:$P$163,1,البرنامج!$G$16:$G$163,"ذكور")</f>
        <v>0</v>
      </c>
      <c r="J32" s="145">
        <f>COUNTIFS(البرنامج!$P$16:$P$163,1,البرنامج!$G$16:$G$163,"إناث")</f>
        <v>0</v>
      </c>
      <c r="K32" s="145">
        <f>COUNTIFS(البرنامج!$P$16:$P$163,1,البرنامج!$G$16:$G$163,"ذكور",البرنامج!$N$16:$N$163,"نفذ")</f>
        <v>0</v>
      </c>
      <c r="L32" s="145">
        <f>COUNTIFS(البرنامج!$P$16:$P$163,1,البرنامج!$G$16:$G$163,"إناث",البرنامج!$N$16:$N$163,"نفذ")</f>
        <v>0</v>
      </c>
      <c r="M32" s="47"/>
      <c r="N32" s="47"/>
      <c r="O32" s="47"/>
    </row>
    <row r="33" spans="1:15" s="226" customFormat="1" ht="39" customHeight="1" thickBot="1" x14ac:dyDescent="0.45">
      <c r="A33" s="220"/>
      <c r="B33" s="221" t="s">
        <v>10</v>
      </c>
      <c r="C33" s="221">
        <f>SUM(C25:C32)</f>
        <v>0</v>
      </c>
      <c r="D33" s="221">
        <f>SUM(D25:D32)</f>
        <v>0</v>
      </c>
      <c r="E33" s="222">
        <f>SUM(E25:E32)</f>
        <v>0</v>
      </c>
      <c r="F33" s="222">
        <f>SUM(F25:F32)</f>
        <v>0</v>
      </c>
      <c r="G33" s="223"/>
      <c r="H33" s="224" t="s">
        <v>10</v>
      </c>
      <c r="I33" s="224">
        <f>SUM(I25:I32)</f>
        <v>0</v>
      </c>
      <c r="J33" s="224">
        <f>SUM(J25:J32)</f>
        <v>0</v>
      </c>
      <c r="K33" s="225">
        <f>SUM(K25:K32)</f>
        <v>0</v>
      </c>
      <c r="L33" s="225">
        <f>SUM(L25:L32)</f>
        <v>0</v>
      </c>
      <c r="M33" s="220"/>
      <c r="N33" s="220"/>
      <c r="O33" s="220"/>
    </row>
    <row r="34" spans="1:15" customFormat="1" ht="25.5" customHeight="1" x14ac:dyDescent="0.2">
      <c r="A34" s="47"/>
      <c r="K34" s="47"/>
      <c r="L34" s="47"/>
      <c r="M34" s="47"/>
      <c r="N34" s="47"/>
      <c r="O34" s="47"/>
    </row>
    <row r="35" spans="1:15" customFormat="1" ht="25.5" customHeight="1" x14ac:dyDescent="0.2">
      <c r="A35" s="47"/>
      <c r="K35" s="47"/>
      <c r="L35" s="47"/>
      <c r="M35" s="47"/>
      <c r="N35" s="47"/>
      <c r="O35" s="47"/>
    </row>
    <row r="36" spans="1:15" customFormat="1" ht="15" thickBot="1" x14ac:dyDescent="0.25">
      <c r="A36" s="47"/>
      <c r="K36" s="47"/>
      <c r="L36" s="47"/>
      <c r="M36" s="47"/>
      <c r="N36" s="47"/>
      <c r="O36" s="47"/>
    </row>
    <row r="37" spans="1:15" customFormat="1" ht="36" thickBot="1" x14ac:dyDescent="0.25">
      <c r="A37" s="47"/>
      <c r="B37" s="547" t="s">
        <v>427</v>
      </c>
      <c r="C37" s="548"/>
      <c r="D37" s="549"/>
      <c r="F37" s="547" t="s">
        <v>495</v>
      </c>
      <c r="G37" s="548"/>
      <c r="H37" s="548"/>
      <c r="I37" s="548"/>
      <c r="J37" s="549"/>
      <c r="K37" s="47"/>
      <c r="L37" s="547" t="s">
        <v>499</v>
      </c>
      <c r="M37" s="548"/>
      <c r="N37" s="549"/>
      <c r="O37" s="47"/>
    </row>
    <row r="38" spans="1:15" s="43" customFormat="1" ht="25.5" customHeight="1" thickBot="1" x14ac:dyDescent="0.35">
      <c r="A38" s="47"/>
      <c r="B38" s="59" t="s">
        <v>500</v>
      </c>
      <c r="C38" s="59" t="s">
        <v>16</v>
      </c>
      <c r="D38" s="59" t="s">
        <v>573</v>
      </c>
      <c r="E38" s="55"/>
      <c r="F38" s="531" t="s">
        <v>491</v>
      </c>
      <c r="G38" s="532"/>
      <c r="H38" s="533"/>
      <c r="I38" s="212" t="s">
        <v>16</v>
      </c>
      <c r="J38" s="59" t="s">
        <v>573</v>
      </c>
      <c r="K38" s="55"/>
      <c r="L38" s="59" t="s">
        <v>251</v>
      </c>
      <c r="M38" s="59" t="s">
        <v>16</v>
      </c>
      <c r="N38" s="59" t="s">
        <v>337</v>
      </c>
      <c r="O38" s="47"/>
    </row>
    <row r="39" spans="1:15" s="43" customFormat="1" ht="21" customHeight="1" thickBot="1" x14ac:dyDescent="0.35">
      <c r="A39" s="47"/>
      <c r="B39" s="60" t="s">
        <v>253</v>
      </c>
      <c r="C39" s="60">
        <f>COUNTIFS(البرنامج!$K$16:$K$163,"مجتمعات.التعلم")</f>
        <v>0</v>
      </c>
      <c r="D39" s="146">
        <f>COUNTIFS(البرنامج!$K$16:$K$163,"مجتمعات.التعلم",البرنامج!$N$16:$N$163,"نفذ")</f>
        <v>0</v>
      </c>
      <c r="E39" s="55"/>
      <c r="F39" s="544" t="s">
        <v>469</v>
      </c>
      <c r="G39" s="545"/>
      <c r="H39" s="546"/>
      <c r="I39" s="213">
        <f>COUNTIFS(البرنامج!$M$16:$M$163,F39)</f>
        <v>0</v>
      </c>
      <c r="J39" s="146">
        <f>COUNTIFS(البرنامج!$M$16:$M$163,F39,البرنامج!$N$16:$N$163,"نفذ")</f>
        <v>0</v>
      </c>
      <c r="K39" s="55"/>
      <c r="L39" s="60" t="s">
        <v>429</v>
      </c>
      <c r="M39" s="60">
        <f>COUNTIF(البرنامج!$O$16:$O$163,"إجازة.سنوية")</f>
        <v>0</v>
      </c>
      <c r="N39" s="61">
        <f t="shared" ref="N39:N46" si="0">IFERROR(M39/$M$46,0)</f>
        <v>0</v>
      </c>
      <c r="O39" s="47"/>
    </row>
    <row r="40" spans="1:15" s="43" customFormat="1" ht="21" customHeight="1" thickBot="1" x14ac:dyDescent="0.35">
      <c r="A40" s="47"/>
      <c r="B40" s="60" t="s">
        <v>254</v>
      </c>
      <c r="C40" s="60">
        <f>COUNTIFS(البرنامج!$K$16:$K$163,B40)</f>
        <v>0</v>
      </c>
      <c r="D40" s="146">
        <f>COUNTIFS(البرنامج!$K$16:$K$163,B40,البرنامج!$N$16:$N$163,"نفذ")</f>
        <v>0</v>
      </c>
      <c r="E40" s="55"/>
      <c r="F40" s="544" t="s">
        <v>470</v>
      </c>
      <c r="G40" s="545"/>
      <c r="H40" s="546"/>
      <c r="I40" s="213">
        <f>COUNTIF(البرنامج!$M$16:$M$163,F40)</f>
        <v>0</v>
      </c>
      <c r="J40" s="146">
        <f>COUNTIFS(البرنامج!$M$16:$M$163,F40,البرنامج!$N$16:$N$163,"نفذ")</f>
        <v>0</v>
      </c>
      <c r="K40" s="55"/>
      <c r="L40" s="60" t="s">
        <v>430</v>
      </c>
      <c r="M40" s="60">
        <f>COUNTIF(البرنامج!$O$16:$O$163,"إجازة.مرضية")</f>
        <v>0</v>
      </c>
      <c r="N40" s="61">
        <f t="shared" si="0"/>
        <v>0</v>
      </c>
      <c r="O40" s="47"/>
    </row>
    <row r="41" spans="1:15" s="43" customFormat="1" ht="21" customHeight="1" thickBot="1" x14ac:dyDescent="0.35">
      <c r="A41" s="47"/>
      <c r="B41" s="60" t="s">
        <v>255</v>
      </c>
      <c r="C41" s="60">
        <f>COUNTIFS(البرنامج!$K$16:$K$163,B41)</f>
        <v>0</v>
      </c>
      <c r="D41" s="146">
        <f>COUNTIFS(البرنامج!$K$16:$K$163,B41,البرنامج!$N$16:$N$163,"نفذ")</f>
        <v>0</v>
      </c>
      <c r="E41" s="55"/>
      <c r="F41" s="544" t="s">
        <v>471</v>
      </c>
      <c r="G41" s="545"/>
      <c r="H41" s="546"/>
      <c r="I41" s="213">
        <f>COUNTIF(البرنامج!$M$16:$M$163,F41)</f>
        <v>0</v>
      </c>
      <c r="J41" s="146">
        <f>COUNTIFS(البرنامج!$M$16:$M$163,F41,البرنامج!$N$16:$N$163,"نفذ")</f>
        <v>0</v>
      </c>
      <c r="K41" s="55"/>
      <c r="L41" s="60" t="s">
        <v>274</v>
      </c>
      <c r="M41" s="60">
        <f>COUNTIF(البرنامج!$O$16:$O$163,"عطلة.رسمية")</f>
        <v>0</v>
      </c>
      <c r="N41" s="61">
        <f t="shared" si="0"/>
        <v>0</v>
      </c>
      <c r="O41" s="47"/>
    </row>
    <row r="42" spans="1:15" s="43" customFormat="1" ht="21" customHeight="1" thickBot="1" x14ac:dyDescent="0.35">
      <c r="A42" s="47"/>
      <c r="B42" s="60" t="s">
        <v>256</v>
      </c>
      <c r="C42" s="60">
        <f>COUNTIFS(البرنامج!$K$16:$K$163,B42)</f>
        <v>0</v>
      </c>
      <c r="D42" s="146">
        <f>COUNTIFS(البرنامج!$K$16:$K$163,B42,البرنامج!$N$16:$N$163,"نفذ")</f>
        <v>0</v>
      </c>
      <c r="E42" s="55"/>
      <c r="F42" s="544" t="s">
        <v>472</v>
      </c>
      <c r="G42" s="545"/>
      <c r="H42" s="546"/>
      <c r="I42" s="213">
        <f>COUNTIF(البرنامج!$M$16:$M$163,F42)</f>
        <v>0</v>
      </c>
      <c r="J42" s="146">
        <f>COUNTIFS(البرنامج!$M$16:$M$163,F42,البرنامج!$N$16:$N$163,"نفذ")</f>
        <v>0</v>
      </c>
      <c r="K42" s="55"/>
      <c r="L42" s="60" t="s">
        <v>273</v>
      </c>
      <c r="M42" s="60">
        <f>COUNTIF(البرنامج!$O$16:$O$163,"تكليف.وزارة")</f>
        <v>0</v>
      </c>
      <c r="N42" s="61">
        <f t="shared" si="0"/>
        <v>0</v>
      </c>
      <c r="O42" s="47"/>
    </row>
    <row r="43" spans="1:15" s="43" customFormat="1" ht="21" customHeight="1" thickBot="1" x14ac:dyDescent="0.35">
      <c r="A43" s="47"/>
      <c r="B43" s="60" t="s">
        <v>257</v>
      </c>
      <c r="C43" s="60">
        <f>COUNTIFS(البرنامج!$K$16:$K$163,B43)</f>
        <v>0</v>
      </c>
      <c r="D43" s="146">
        <f>COUNTIFS(البرنامج!$K$16:$K$163,B43,البرنامج!$N$16:$N$163,"نفذ")</f>
        <v>0</v>
      </c>
      <c r="E43" s="55"/>
      <c r="F43" s="544" t="s">
        <v>473</v>
      </c>
      <c r="G43" s="545"/>
      <c r="H43" s="546"/>
      <c r="I43" s="213">
        <f>COUNTIF(البرنامج!$M$16:$M$163,F43)</f>
        <v>0</v>
      </c>
      <c r="J43" s="146">
        <f>COUNTIFS(البرنامج!$M$16:$M$163,F43,البرنامج!$N$16:$N$163,"نفذ")</f>
        <v>0</v>
      </c>
      <c r="K43" s="55"/>
      <c r="L43" s="62" t="s">
        <v>272</v>
      </c>
      <c r="M43" s="60">
        <f>COUNTIF(البرنامج!$O$16:$O$163,"تكليف.مديرية")</f>
        <v>0</v>
      </c>
      <c r="N43" s="61">
        <f t="shared" si="0"/>
        <v>0</v>
      </c>
      <c r="O43" s="47"/>
    </row>
    <row r="44" spans="1:15" s="43" customFormat="1" ht="21" customHeight="1" thickBot="1" x14ac:dyDescent="0.35">
      <c r="A44" s="47"/>
      <c r="B44" s="60" t="s">
        <v>258</v>
      </c>
      <c r="C44" s="60">
        <f>COUNTIFS(البرنامج!$K$16:$K$163,B44)</f>
        <v>0</v>
      </c>
      <c r="D44" s="146">
        <f>COUNTIFS(البرنامج!$K$16:$K$163,B44,البرنامج!$N$16:$N$163,"نفذ")</f>
        <v>0</v>
      </c>
      <c r="E44" s="55"/>
      <c r="F44" s="544" t="s">
        <v>474</v>
      </c>
      <c r="G44" s="545"/>
      <c r="H44" s="546"/>
      <c r="I44" s="213">
        <f>COUNTIF(البرنامج!$M$16:$M$163,F44)</f>
        <v>0</v>
      </c>
      <c r="J44" s="146">
        <f>COUNTIFS(البرنامج!$M$16:$M$163,F44,البرنامج!$N$16:$N$163,"نفذ")</f>
        <v>0</v>
      </c>
      <c r="K44" s="55"/>
      <c r="L44" s="62" t="s">
        <v>275</v>
      </c>
      <c r="M44" s="60">
        <f>COUNTIF(البرنامج!$O$16:$O$163,"عدم.توفر.مواصلات")</f>
        <v>0</v>
      </c>
      <c r="N44" s="61">
        <f t="shared" si="0"/>
        <v>0</v>
      </c>
      <c r="O44" s="47"/>
    </row>
    <row r="45" spans="1:15" s="43" customFormat="1" ht="21" customHeight="1" thickBot="1" x14ac:dyDescent="0.35">
      <c r="A45" s="47"/>
      <c r="B45" s="60" t="s">
        <v>259</v>
      </c>
      <c r="C45" s="60">
        <f>COUNTIFS(البرنامج!$K$16:$K$163,B45)</f>
        <v>0</v>
      </c>
      <c r="D45" s="146">
        <f>COUNTIFS(البرنامج!$K$16:$K$163,B45,البرنامج!$N$16:$N$163,"نفذ")</f>
        <v>0</v>
      </c>
      <c r="E45" s="55"/>
      <c r="F45" s="544" t="s">
        <v>475</v>
      </c>
      <c r="G45" s="545"/>
      <c r="H45" s="546"/>
      <c r="I45" s="213">
        <f>COUNTIF(البرنامج!$M$16:$M$163,F45)</f>
        <v>0</v>
      </c>
      <c r="J45" s="146">
        <f>COUNTIFS(البرنامج!$M$16:$M$163,F45,البرنامج!$N$16:$N$163,"نفذ")</f>
        <v>0</v>
      </c>
      <c r="K45" s="55"/>
      <c r="L45" s="60" t="s">
        <v>282</v>
      </c>
      <c r="M45" s="60">
        <f>COUNTIF(البرنامج!S16:S163,"أخرى")</f>
        <v>0</v>
      </c>
      <c r="N45" s="61">
        <f t="shared" si="0"/>
        <v>0</v>
      </c>
      <c r="O45" s="47"/>
    </row>
    <row r="46" spans="1:15" s="43" customFormat="1" ht="21" customHeight="1" thickBot="1" x14ac:dyDescent="0.25">
      <c r="A46" s="47"/>
      <c r="B46" s="60" t="s">
        <v>260</v>
      </c>
      <c r="C46" s="60">
        <f>COUNTIFS(البرنامج!$K$16:$K$163,B46)</f>
        <v>0</v>
      </c>
      <c r="D46" s="146">
        <f>COUNTIFS(البرنامج!$K$16:$K$163,B46,البرنامج!$N$16:$N$163,"نفذ")</f>
        <v>0</v>
      </c>
      <c r="E46" s="55"/>
      <c r="F46" s="551" t="s">
        <v>476</v>
      </c>
      <c r="G46" s="552"/>
      <c r="H46" s="553"/>
      <c r="I46" s="213">
        <f>COUNTIF(البرنامج!$M$16:$M$163,F46)</f>
        <v>0</v>
      </c>
      <c r="J46" s="146">
        <f>COUNTIFS(البرنامج!$M$16:$M$163,F46,البرنامج!$N$16:$N$163,"نفذ")</f>
        <v>0</v>
      </c>
      <c r="K46" s="55"/>
      <c r="L46" s="218" t="s">
        <v>10</v>
      </c>
      <c r="M46" s="218">
        <f>SUM(M39:M45)</f>
        <v>0</v>
      </c>
      <c r="N46" s="219">
        <f t="shared" si="0"/>
        <v>0</v>
      </c>
      <c r="O46" s="47"/>
    </row>
    <row r="47" spans="1:15" s="43" customFormat="1" ht="23.25" customHeight="1" thickBot="1" x14ac:dyDescent="0.25">
      <c r="A47" s="47"/>
      <c r="B47" s="60" t="s">
        <v>261</v>
      </c>
      <c r="C47" s="60">
        <f>COUNTIFS(البرنامج!$K$16:$K$163,B47)</f>
        <v>0</v>
      </c>
      <c r="D47" s="146">
        <f>COUNTIFS(البرنامج!$K$16:$K$163,B47,البرنامج!$N$16:$N$163,"نفذ")</f>
        <v>0</v>
      </c>
      <c r="E47" s="55"/>
      <c r="F47" s="551" t="s">
        <v>477</v>
      </c>
      <c r="G47" s="552"/>
      <c r="H47" s="553"/>
      <c r="I47" s="213">
        <f>COUNTIF(البرنامج!$M$16:$M$163,F47)</f>
        <v>0</v>
      </c>
      <c r="J47" s="146">
        <f>COUNTIFS(البرنامج!$M$16:$M$163,F47,البرنامج!$N$16:$N$163,"نفذ")</f>
        <v>0</v>
      </c>
      <c r="K47" s="55"/>
      <c r="O47" s="47"/>
    </row>
    <row r="48" spans="1:15" s="43" customFormat="1" ht="21" customHeight="1" thickBot="1" x14ac:dyDescent="0.25">
      <c r="A48" s="47"/>
      <c r="B48" s="60" t="s">
        <v>262</v>
      </c>
      <c r="C48" s="60">
        <f>COUNTIFS(البرنامج!$K$16:$K$163,B48)</f>
        <v>0</v>
      </c>
      <c r="D48" s="146">
        <f>COUNTIFS(البرنامج!$K$16:$K$163,B48,البرنامج!$N$16:$N$163,"نفذ")</f>
        <v>0</v>
      </c>
      <c r="E48" s="55"/>
      <c r="F48" s="551" t="s">
        <v>478</v>
      </c>
      <c r="G48" s="552"/>
      <c r="H48" s="553"/>
      <c r="I48" s="213">
        <f>COUNTIF(البرنامج!$M$16:$M$163,F48)</f>
        <v>0</v>
      </c>
      <c r="J48" s="146">
        <f>COUNTIFS(البرنامج!$M$16:$M$163,F48,البرنامج!$N$16:$N$163,"نفذ")</f>
        <v>0</v>
      </c>
      <c r="K48" s="55"/>
      <c r="L48" s="57"/>
      <c r="M48" s="53"/>
      <c r="N48" s="47"/>
      <c r="O48" s="47"/>
    </row>
    <row r="49" spans="1:15" s="43" customFormat="1" ht="21" customHeight="1" thickBot="1" x14ac:dyDescent="0.25">
      <c r="A49" s="47"/>
      <c r="B49" s="60" t="s">
        <v>263</v>
      </c>
      <c r="C49" s="60">
        <f>COUNTIFS(البرنامج!$K$16:$K$163,B49)</f>
        <v>0</v>
      </c>
      <c r="D49" s="146">
        <f>COUNTIFS(البرنامج!$K$16:$K$163,B49,البرنامج!$N$16:$N$163,"نفذ")</f>
        <v>0</v>
      </c>
      <c r="E49" s="55"/>
      <c r="F49" s="551" t="s">
        <v>479</v>
      </c>
      <c r="G49" s="552"/>
      <c r="H49" s="553"/>
      <c r="I49" s="213">
        <f>COUNTIF(البرنامج!$M$16:$M$163,F49)</f>
        <v>0</v>
      </c>
      <c r="J49" s="146">
        <f>COUNTIFS(البرنامج!$M$16:$M$163,F49,البرنامج!$N$16:$N$163,"نفذ")</f>
        <v>0</v>
      </c>
      <c r="K49" s="55"/>
      <c r="L49" s="57"/>
      <c r="M49" s="53"/>
      <c r="N49" s="47"/>
      <c r="O49" s="47"/>
    </row>
    <row r="50" spans="1:15" s="43" customFormat="1" ht="21" customHeight="1" thickBot="1" x14ac:dyDescent="0.35">
      <c r="A50" s="47"/>
      <c r="B50" s="60" t="s">
        <v>264</v>
      </c>
      <c r="C50" s="60">
        <f>COUNTIFS(البرنامج!$K$16:$K$163,B50)</f>
        <v>0</v>
      </c>
      <c r="D50" s="146">
        <f>COUNTIFS(البرنامج!$K$16:$K$163,B50,البرنامج!$N$16:$N$163,"نفذ")</f>
        <v>0</v>
      </c>
      <c r="E50" s="55"/>
      <c r="F50" s="551" t="s">
        <v>480</v>
      </c>
      <c r="G50" s="552"/>
      <c r="H50" s="553"/>
      <c r="I50" s="213">
        <f>COUNTIF(البرنامج!$M$16:$M$163,F50)</f>
        <v>0</v>
      </c>
      <c r="J50" s="146">
        <f>COUNTIFS(البرنامج!$M$16:$M$163,F50,البرنامج!$N$16:$N$163,"نفذ")</f>
        <v>0</v>
      </c>
      <c r="K50" s="71"/>
      <c r="L50" s="58"/>
      <c r="M50" s="53"/>
      <c r="N50" s="47"/>
      <c r="O50" s="47"/>
    </row>
    <row r="51" spans="1:15" s="43" customFormat="1" ht="21" customHeight="1" thickBot="1" x14ac:dyDescent="0.25">
      <c r="A51" s="47"/>
      <c r="B51" s="60" t="s">
        <v>265</v>
      </c>
      <c r="C51" s="60">
        <f>COUNTIFS(البرنامج!$K$16:$K$163,B51)</f>
        <v>0</v>
      </c>
      <c r="D51" s="146">
        <f>COUNTIFS(البرنامج!$K$16:$K$163,B51,البرنامج!$N$16:$N$163,"نفذ")</f>
        <v>0</v>
      </c>
      <c r="E51" s="55"/>
      <c r="F51" s="538" t="s">
        <v>481</v>
      </c>
      <c r="G51" s="539"/>
      <c r="H51" s="540"/>
      <c r="I51" s="213">
        <f>COUNTIF(البرنامج!$M$16:$M$163,F51)</f>
        <v>0</v>
      </c>
      <c r="J51" s="146">
        <f>COUNTIFS(البرنامج!$M$16:$M$163,F51,البرنامج!$N$16:$N$163,"نفذ")</f>
        <v>0</v>
      </c>
      <c r="K51" s="47"/>
      <c r="L51" s="47"/>
      <c r="M51" s="47"/>
      <c r="N51" s="47"/>
      <c r="O51" s="47"/>
    </row>
    <row r="52" spans="1:15" s="43" customFormat="1" ht="21" customHeight="1" thickBot="1" x14ac:dyDescent="0.25">
      <c r="A52" s="47"/>
      <c r="B52" s="60" t="s">
        <v>266</v>
      </c>
      <c r="C52" s="60">
        <f>COUNTIFS(البرنامج!$K$16:$K$163,B52)</f>
        <v>0</v>
      </c>
      <c r="D52" s="146">
        <f>COUNTIFS(البرنامج!$K$16:$K$163,B52,البرنامج!$N$16:$N$163,"نفذ")</f>
        <v>0</v>
      </c>
      <c r="E52" s="55"/>
      <c r="F52" s="538" t="s">
        <v>482</v>
      </c>
      <c r="G52" s="539"/>
      <c r="H52" s="540"/>
      <c r="I52" s="213">
        <f>COUNTIF(البرنامج!$M$16:$M$163,F52)</f>
        <v>0</v>
      </c>
      <c r="J52" s="146">
        <f>COUNTIFS(البرنامج!$M$16:$M$163,F52,البرنامج!$N$16:$N$163,"نفذ")</f>
        <v>0</v>
      </c>
      <c r="K52" s="47"/>
      <c r="L52" s="47"/>
      <c r="M52" s="47"/>
      <c r="N52" s="47"/>
      <c r="O52" s="47"/>
    </row>
    <row r="53" spans="1:15" s="43" customFormat="1" ht="21" customHeight="1" thickBot="1" x14ac:dyDescent="0.25">
      <c r="A53" s="47"/>
      <c r="B53" s="60" t="s">
        <v>267</v>
      </c>
      <c r="C53" s="60">
        <f>COUNTIFS(البرنامج!$K$16:$K$163,B53)</f>
        <v>0</v>
      </c>
      <c r="D53" s="146">
        <f>COUNTIFS(البرنامج!$K$16:$K$163,B53,البرنامج!$N$16:$N$163,"نفذ")</f>
        <v>0</v>
      </c>
      <c r="E53" s="55"/>
      <c r="F53" s="541" t="s">
        <v>483</v>
      </c>
      <c r="G53" s="542"/>
      <c r="H53" s="543"/>
      <c r="I53" s="213">
        <f>COUNTIF(البرنامج!$M$16:$M$163,F53)</f>
        <v>0</v>
      </c>
      <c r="J53" s="146">
        <f>COUNTIFS(البرنامج!$M$16:$M$163,F53,البرنامج!$N$16:$N$163,"نفذ")</f>
        <v>0</v>
      </c>
      <c r="K53" s="47"/>
      <c r="L53" s="47"/>
      <c r="M53" s="47"/>
      <c r="N53" s="47"/>
      <c r="O53" s="47"/>
    </row>
    <row r="54" spans="1:15" s="43" customFormat="1" ht="21" customHeight="1" thickBot="1" x14ac:dyDescent="0.25">
      <c r="A54" s="47"/>
      <c r="B54" s="60" t="s">
        <v>268</v>
      </c>
      <c r="C54" s="60">
        <f>COUNTIFS(البرنامج!$K$16:$K$163,B54)</f>
        <v>0</v>
      </c>
      <c r="D54" s="146">
        <f>COUNTIFS(البرنامج!$K$16:$K$163,B54,البرنامج!$N$16:$N$163,"نفذ")</f>
        <v>0</v>
      </c>
      <c r="E54" s="55"/>
      <c r="F54" s="541" t="s">
        <v>484</v>
      </c>
      <c r="G54" s="542"/>
      <c r="H54" s="543"/>
      <c r="I54" s="213">
        <f>COUNTIF(البرنامج!$M$16:$M$163,F54)</f>
        <v>0</v>
      </c>
      <c r="J54" s="146">
        <f>COUNTIFS(البرنامج!$M$16:$M$163,F54,البرنامج!$N$16:$N$163,"نفذ")</f>
        <v>0</v>
      </c>
      <c r="K54" s="47"/>
      <c r="L54" s="47"/>
      <c r="M54" s="47"/>
      <c r="N54" s="47"/>
      <c r="O54" s="47"/>
    </row>
    <row r="55" spans="1:15" s="43" customFormat="1" ht="21" customHeight="1" thickBot="1" x14ac:dyDescent="0.25">
      <c r="A55" s="47"/>
      <c r="B55" s="60" t="s">
        <v>269</v>
      </c>
      <c r="C55" s="60">
        <f>COUNTIFS(البرنامج!$K$16:$K$163,B55)</f>
        <v>0</v>
      </c>
      <c r="D55" s="146">
        <f>COUNTIFS(البرنامج!$K$16:$K$163,B55,البرنامج!$N$16:$N$163,"نفذ")</f>
        <v>0</v>
      </c>
      <c r="E55" s="55"/>
      <c r="F55" s="541" t="s">
        <v>485</v>
      </c>
      <c r="G55" s="542"/>
      <c r="H55" s="543"/>
      <c r="I55" s="213">
        <f>COUNTIF(البرنامج!$M$16:$M$163,F55)</f>
        <v>0</v>
      </c>
      <c r="J55" s="146">
        <f>COUNTIFS(البرنامج!$M$16:$M$163,F55,البرنامج!$N$16:$N$163,"نفذ")</f>
        <v>0</v>
      </c>
      <c r="K55" s="47"/>
      <c r="L55" s="47"/>
      <c r="M55" s="47"/>
      <c r="N55" s="47"/>
      <c r="O55" s="47"/>
    </row>
    <row r="56" spans="1:15" s="43" customFormat="1" ht="21" customHeight="1" thickBot="1" x14ac:dyDescent="0.25">
      <c r="A56" s="47"/>
      <c r="B56" s="60" t="s">
        <v>270</v>
      </c>
      <c r="C56" s="60">
        <f>COUNTIFS(البرنامج!$K$16:$K$163,B56)</f>
        <v>0</v>
      </c>
      <c r="D56" s="146">
        <f>COUNTIFS(البرنامج!$K$16:$K$163,B56,البرنامج!$N$16:$N$163,"نفذ")</f>
        <v>0</v>
      </c>
      <c r="E56" s="55"/>
      <c r="F56" s="541" t="s">
        <v>486</v>
      </c>
      <c r="G56" s="542"/>
      <c r="H56" s="543"/>
      <c r="I56" s="213">
        <f>COUNTIF(البرنامج!$M$16:$M$163,F56)</f>
        <v>0</v>
      </c>
      <c r="J56" s="146">
        <f>COUNTIFS(البرنامج!$M$16:$M$163,F56,البرنامج!$N$16:$N$163,"نفذ")</f>
        <v>0</v>
      </c>
      <c r="K56" s="47"/>
      <c r="L56" s="47"/>
      <c r="M56" s="47"/>
      <c r="N56" s="47"/>
      <c r="O56" s="47"/>
    </row>
    <row r="57" spans="1:15" s="43" customFormat="1" ht="28.5" customHeight="1" thickBot="1" x14ac:dyDescent="0.25">
      <c r="A57" s="47"/>
      <c r="B57" s="217" t="s">
        <v>10</v>
      </c>
      <c r="C57" s="129">
        <f>SUM(C39:C56)</f>
        <v>0</v>
      </c>
      <c r="D57" s="129">
        <f>SUM(D39:D56)</f>
        <v>0</v>
      </c>
      <c r="E57" s="55"/>
      <c r="F57" s="541" t="s">
        <v>487</v>
      </c>
      <c r="G57" s="542"/>
      <c r="H57" s="543"/>
      <c r="I57" s="213">
        <f>COUNTIF(البرنامج!$M$16:$M$163,F57)</f>
        <v>0</v>
      </c>
      <c r="J57" s="146">
        <f>COUNTIFS(البرنامج!$M$16:$M$163,F57,البرنامج!$N$16:$N$163,"نفذ")</f>
        <v>0</v>
      </c>
      <c r="K57" s="47"/>
      <c r="L57" s="47"/>
      <c r="M57" s="47"/>
      <c r="N57" s="47"/>
      <c r="O57" s="47"/>
    </row>
    <row r="58" spans="1:15" s="43" customFormat="1" ht="21" customHeight="1" thickBot="1" x14ac:dyDescent="0.25">
      <c r="A58" s="47"/>
      <c r="B58" s="55"/>
      <c r="C58" s="55"/>
      <c r="D58" s="56"/>
      <c r="E58" s="130"/>
      <c r="F58" s="541" t="s">
        <v>488</v>
      </c>
      <c r="G58" s="542"/>
      <c r="H58" s="543"/>
      <c r="I58" s="213">
        <f>COUNTIF(البرنامج!$M$16:$M$163,F58)</f>
        <v>0</v>
      </c>
      <c r="J58" s="146">
        <f>COUNTIFS(البرنامج!$M$16:$M$163,F58,البرنامج!$N$16:$N$163,"نفذ")</f>
        <v>0</v>
      </c>
      <c r="K58" s="47"/>
      <c r="L58" s="47"/>
      <c r="M58" s="47"/>
      <c r="N58" s="47"/>
      <c r="O58" s="47"/>
    </row>
    <row r="59" spans="1:15" s="43" customFormat="1" ht="27" thickBot="1" x14ac:dyDescent="0.45">
      <c r="A59" s="47"/>
      <c r="B59" s="47"/>
      <c r="C59" s="68"/>
      <c r="D59" s="69"/>
      <c r="E59" s="68"/>
      <c r="F59" s="605" t="s">
        <v>10</v>
      </c>
      <c r="G59" s="605"/>
      <c r="H59" s="606"/>
      <c r="I59" s="128">
        <f>SUM(I39:I58)</f>
        <v>0</v>
      </c>
      <c r="J59" s="129">
        <f>SUM(J39:J58)</f>
        <v>0</v>
      </c>
      <c r="K59" s="47"/>
      <c r="L59" s="47"/>
      <c r="M59" s="47"/>
      <c r="N59" s="47"/>
      <c r="O59" s="47"/>
    </row>
    <row r="60" spans="1:15" customFormat="1" ht="15" thickBot="1" x14ac:dyDescent="0.25">
      <c r="A60" s="47"/>
      <c r="K60" s="47"/>
      <c r="L60" s="47"/>
      <c r="M60" s="47"/>
      <c r="N60" s="47"/>
      <c r="O60" s="47"/>
    </row>
    <row r="61" spans="1:15" customFormat="1" ht="30" customHeight="1" thickBot="1" x14ac:dyDescent="0.25">
      <c r="A61" s="47"/>
      <c r="E61" s="602" t="s">
        <v>576</v>
      </c>
      <c r="F61" s="603"/>
      <c r="G61" s="603"/>
      <c r="H61" s="603"/>
      <c r="I61" s="603"/>
      <c r="J61" s="604"/>
      <c r="K61" s="47"/>
      <c r="L61" s="47"/>
      <c r="M61" s="47"/>
      <c r="N61" s="47"/>
      <c r="O61" s="47"/>
    </row>
    <row r="62" spans="1:15" customFormat="1" ht="21" thickBot="1" x14ac:dyDescent="0.35">
      <c r="A62" s="47"/>
      <c r="E62" s="531" t="s">
        <v>508</v>
      </c>
      <c r="F62" s="532"/>
      <c r="G62" s="532"/>
      <c r="H62" s="533"/>
      <c r="I62" s="59" t="s">
        <v>16</v>
      </c>
      <c r="J62" s="59" t="s">
        <v>573</v>
      </c>
      <c r="K62" s="47"/>
      <c r="L62" s="47"/>
      <c r="M62" s="47"/>
      <c r="N62" s="47"/>
      <c r="O62" s="47"/>
    </row>
    <row r="63" spans="1:15" customFormat="1" ht="21" customHeight="1" thickBot="1" x14ac:dyDescent="0.25">
      <c r="A63" s="47"/>
      <c r="E63" s="538" t="str">
        <f>'Q1'!M2</f>
        <v>إعداد ومراجعة قواعد بيانات حصر الحاجات (معلم/ مدير/ مدرسة)</v>
      </c>
      <c r="F63" s="539"/>
      <c r="G63" s="539"/>
      <c r="H63" s="540"/>
      <c r="I63" s="60">
        <f>COUNTIF(البرنامج!$I$16:$I$65,E63)</f>
        <v>0</v>
      </c>
      <c r="J63" s="146">
        <f>COUNTIFS(البرنامج!$I$16:$I$65,E63,البرنامج!$N$16:$N$65,"نفذ")</f>
        <v>0</v>
      </c>
      <c r="K63" s="47"/>
      <c r="L63" s="47"/>
      <c r="M63" s="47"/>
      <c r="N63" s="47"/>
      <c r="O63" s="47"/>
    </row>
    <row r="64" spans="1:15" customFormat="1" ht="21" customHeight="1" thickBot="1" x14ac:dyDescent="0.25">
      <c r="A64" s="47"/>
      <c r="E64" s="538" t="str">
        <f>'Q1'!M3</f>
        <v>إعداد ومتابعة ومراجعة خطة (المشرف / النمو المهني /  التطوير لمدارس الشبكة)</v>
      </c>
      <c r="F64" s="539"/>
      <c r="G64" s="539"/>
      <c r="H64" s="540"/>
      <c r="I64" s="60">
        <f>COUNTIF(البرنامج!$I$16:$I$65,E64)</f>
        <v>0</v>
      </c>
      <c r="J64" s="146">
        <f>COUNTIFS(البرنامج!$I$16:$I$65,E64,البرنامج!$N$16:$N$65,"نفذ")</f>
        <v>0</v>
      </c>
      <c r="K64" s="47"/>
      <c r="L64" s="47"/>
      <c r="M64" s="47"/>
      <c r="N64" s="47"/>
      <c r="O64" s="47"/>
    </row>
    <row r="65" spans="1:15" customFormat="1" ht="21" customHeight="1" thickBot="1" x14ac:dyDescent="0.25">
      <c r="A65" s="47"/>
      <c r="E65" s="538" t="str">
        <f>'Q1'!M4</f>
        <v>إعداد (النشرات التربوية / البحوث الاجرائية / خطط علاجية/ نماذج اختبارات)</v>
      </c>
      <c r="F65" s="539"/>
      <c r="G65" s="539"/>
      <c r="H65" s="540"/>
      <c r="I65" s="60">
        <f>COUNTIF(البرنامج!$I$16:$I$65,E65)</f>
        <v>0</v>
      </c>
      <c r="J65" s="146">
        <f>COUNTIFS(البرنامج!$I$16:$I$65,E65,البرنامج!$N$16:$N$65,"نفذ")</f>
        <v>0</v>
      </c>
      <c r="K65" s="47"/>
      <c r="L65" s="47"/>
      <c r="M65" s="47"/>
      <c r="N65" s="47"/>
      <c r="O65" s="47"/>
    </row>
    <row r="66" spans="1:15" customFormat="1" ht="27.75" customHeight="1" thickTop="1" thickBot="1" x14ac:dyDescent="0.45">
      <c r="A66" s="47"/>
      <c r="E66" s="538" t="str">
        <f>'Q1'!M5</f>
        <v>تدقيق الجداول المدرسية</v>
      </c>
      <c r="F66" s="539"/>
      <c r="G66" s="539"/>
      <c r="H66" s="540"/>
      <c r="I66" s="60">
        <f>COUNTIF(البرنامج!$I$16:$I$65,E66)</f>
        <v>0</v>
      </c>
      <c r="J66" s="146">
        <f>COUNTIFS(البرنامج!$I$16:$I$65,E66,البرنامج!$N$16:$N$65,"نفذ")</f>
        <v>0</v>
      </c>
      <c r="K66" s="534" t="s">
        <v>276</v>
      </c>
      <c r="L66" s="535"/>
      <c r="M66" s="536" t="str">
        <f>IF(البرنامج!D3=0,"أكتب أسمك في البرنامج",البرنامج!D3)</f>
        <v>أكتب أسمك في البرنامج</v>
      </c>
      <c r="N66" s="537"/>
      <c r="O66" s="47"/>
    </row>
    <row r="67" spans="1:15" customFormat="1" ht="21" customHeight="1" thickBot="1" x14ac:dyDescent="0.25">
      <c r="A67" s="47"/>
      <c r="E67" s="538" t="str">
        <f>'Q1'!M6</f>
        <v>متابعة المبادرات والمسابقات والأنشطة (الدولية والمحلية)</v>
      </c>
      <c r="F67" s="539"/>
      <c r="G67" s="539"/>
      <c r="H67" s="540"/>
      <c r="I67" s="60">
        <f>COUNTIF(البرنامج!$I$16:$I$65,E67)</f>
        <v>0</v>
      </c>
      <c r="J67" s="146">
        <f>COUNTIFS(البرنامج!$I$16:$I$65,E67,البرنامج!$N$16:$N$65,"نفذ")</f>
        <v>0</v>
      </c>
      <c r="K67" s="47"/>
      <c r="L67" s="47"/>
      <c r="M67" s="47"/>
      <c r="N67" s="47"/>
      <c r="O67" s="47"/>
    </row>
    <row r="68" spans="1:15" customFormat="1" ht="21" customHeight="1" thickBot="1" x14ac:dyDescent="0.25">
      <c r="A68" s="47"/>
      <c r="E68" s="538" t="str">
        <f>'Q1'!M7</f>
        <v>تحليل نتائج الاختبارات الدولية والوطنية وبناء (خطط علاجية/ نماذج اختبارات)</v>
      </c>
      <c r="F68" s="539"/>
      <c r="G68" s="539"/>
      <c r="H68" s="540"/>
      <c r="I68" s="60">
        <f>COUNTIF(البرنامج!$I$16:$I$65,E68)</f>
        <v>0</v>
      </c>
      <c r="J68" s="146">
        <f>COUNTIFS(البرنامج!$I$16:$I$65,E68,البرنامج!$N$16:$N$65,"نفذ")</f>
        <v>0</v>
      </c>
      <c r="K68" s="47"/>
      <c r="L68" s="47"/>
      <c r="M68" s="47"/>
      <c r="N68" s="47"/>
      <c r="O68" s="47"/>
    </row>
    <row r="69" spans="1:15" customFormat="1" ht="21" customHeight="1" thickBot="1" x14ac:dyDescent="0.25">
      <c r="A69" s="47"/>
      <c r="E69" s="538" t="str">
        <f>'Q1'!M8</f>
        <v>تنمية مهنية ذاتية</v>
      </c>
      <c r="F69" s="539"/>
      <c r="G69" s="539"/>
      <c r="H69" s="540"/>
      <c r="I69" s="60">
        <f>COUNTIF(البرنامج!$I$16:$I$65,E69)</f>
        <v>0</v>
      </c>
      <c r="J69" s="146">
        <f>COUNTIFS(البرنامج!$I$16:$I$65,E69,البرنامج!$N$16:$N$65,"نفذ")</f>
        <v>0</v>
      </c>
      <c r="K69" s="47"/>
      <c r="L69" s="47"/>
      <c r="M69" s="47"/>
      <c r="N69" s="47"/>
      <c r="O69" s="47"/>
    </row>
    <row r="70" spans="1:15" ht="21" customHeight="1" thickBot="1" x14ac:dyDescent="0.25">
      <c r="D70" s="47"/>
      <c r="E70" s="538" t="str">
        <f>'Q1'!M9</f>
        <v>إعداد وتطوير مبادرات تطوعيه أو تعليميه تخدم الميدان التربوي والمجتمع</v>
      </c>
      <c r="F70" s="539"/>
      <c r="G70" s="539"/>
      <c r="H70" s="540"/>
      <c r="I70" s="60">
        <f>COUNTIF(البرنامج!$I$16:$I$65,E70)</f>
        <v>0</v>
      </c>
      <c r="J70" s="146">
        <f>COUNTIFS(البرنامج!$I$16:$I$65,E70,البرنامج!$N$16:$N$65,"نفذ")</f>
        <v>0</v>
      </c>
    </row>
    <row r="71" spans="1:15" ht="21" customHeight="1" thickBot="1" x14ac:dyDescent="0.25">
      <c r="D71" s="47"/>
      <c r="E71" s="538" t="str">
        <f>'Q1'!M10</f>
        <v>مقارنة خلاصة تحليل اوجه الصرف للمنحة مع الخطة التطويرية المعتمده للمدرسة</v>
      </c>
      <c r="F71" s="539"/>
      <c r="G71" s="539"/>
      <c r="H71" s="540"/>
      <c r="I71" s="60">
        <f>COUNTIF(البرنامج!$I$16:$I$65,E71)</f>
        <v>0</v>
      </c>
      <c r="J71" s="146">
        <f>COUNTIFS(البرنامج!$I$16:$I$65,E71,البرنامج!$N$16:$N$65,"نفذ")</f>
        <v>0</v>
      </c>
    </row>
    <row r="72" spans="1:15" ht="21" customHeight="1" thickBot="1" x14ac:dyDescent="0.45">
      <c r="D72" s="47"/>
      <c r="E72" s="599" t="s">
        <v>10</v>
      </c>
      <c r="F72" s="600"/>
      <c r="G72" s="600"/>
      <c r="H72" s="601"/>
      <c r="I72" s="128">
        <f>SUM(I63:I71)</f>
        <v>0</v>
      </c>
      <c r="J72" s="129">
        <f>SUM(J63:J71)</f>
        <v>0</v>
      </c>
    </row>
    <row r="73" spans="1:15" s="43" customFormat="1" ht="21" thickBot="1" x14ac:dyDescent="0.35">
      <c r="A73" s="47"/>
      <c r="B73" s="47"/>
      <c r="C73" s="70"/>
      <c r="D73" s="70"/>
      <c r="E73" s="70"/>
      <c r="F73" s="73"/>
      <c r="G73" s="73"/>
      <c r="H73" s="73" t="s">
        <v>277</v>
      </c>
      <c r="I73" s="73"/>
      <c r="J73" s="73"/>
      <c r="K73" s="73"/>
      <c r="L73" s="73"/>
      <c r="M73" s="73"/>
      <c r="N73" s="47"/>
      <c r="O73" s="47"/>
    </row>
    <row r="74" spans="1:15" s="43" customFormat="1" ht="21.75" thickTop="1" thickBot="1" x14ac:dyDescent="0.25">
      <c r="A74" s="47"/>
      <c r="B74" s="518" t="s">
        <v>252</v>
      </c>
      <c r="C74" s="519"/>
      <c r="D74" s="252" t="s">
        <v>344</v>
      </c>
      <c r="E74" s="253" t="s">
        <v>345</v>
      </c>
      <c r="F74" s="254"/>
      <c r="G74" s="522"/>
      <c r="H74" s="523"/>
      <c r="I74" s="523"/>
      <c r="J74" s="523"/>
      <c r="K74" s="523"/>
      <c r="L74" s="523"/>
      <c r="M74" s="524"/>
      <c r="N74" s="47"/>
      <c r="O74" s="47"/>
    </row>
    <row r="75" spans="1:15" s="226" customFormat="1" ht="27" thickBot="1" x14ac:dyDescent="0.4">
      <c r="A75" s="220"/>
      <c r="B75" s="520" t="s">
        <v>607</v>
      </c>
      <c r="C75" s="521"/>
      <c r="D75" s="230"/>
      <c r="E75" s="229"/>
      <c r="F75" s="220"/>
      <c r="G75" s="525"/>
      <c r="H75" s="526"/>
      <c r="I75" s="526"/>
      <c r="J75" s="526"/>
      <c r="K75" s="526"/>
      <c r="L75" s="526"/>
      <c r="M75" s="527"/>
      <c r="N75" s="220"/>
      <c r="O75" s="220"/>
    </row>
    <row r="76" spans="1:15" s="226" customFormat="1" ht="25.5" x14ac:dyDescent="0.35">
      <c r="A76" s="220"/>
      <c r="B76"/>
      <c r="C76"/>
      <c r="D76" s="47"/>
      <c r="E76" s="47"/>
      <c r="F76" s="47"/>
      <c r="G76" s="525"/>
      <c r="H76" s="526"/>
      <c r="I76" s="526"/>
      <c r="J76" s="526"/>
      <c r="K76" s="526"/>
      <c r="L76" s="526"/>
      <c r="M76" s="527"/>
      <c r="N76" s="220"/>
      <c r="O76" s="220"/>
    </row>
    <row r="77" spans="1:15" s="226" customFormat="1" ht="26.25" thickBot="1" x14ac:dyDescent="0.4">
      <c r="A77" s="220"/>
      <c r="B77"/>
      <c r="C77"/>
      <c r="D77" s="47"/>
      <c r="E77" s="47"/>
      <c r="F77" s="47"/>
      <c r="G77" s="528"/>
      <c r="H77" s="529"/>
      <c r="I77" s="529"/>
      <c r="J77" s="529"/>
      <c r="K77" s="529"/>
      <c r="L77" s="529"/>
      <c r="M77" s="530"/>
      <c r="N77" s="220"/>
      <c r="O77" s="220"/>
    </row>
    <row r="78" spans="1:15" s="220" customFormat="1" ht="26.25" thickTop="1" x14ac:dyDescent="0.35">
      <c r="B78" s="47"/>
      <c r="C78" s="47"/>
      <c r="D78" s="47"/>
      <c r="E78" s="47"/>
      <c r="F78" s="47"/>
      <c r="G78" s="250"/>
      <c r="H78" s="68"/>
      <c r="I78" s="47"/>
      <c r="J78" s="47"/>
      <c r="K78" s="47"/>
      <c r="L78" s="47"/>
      <c r="M78" s="250"/>
    </row>
    <row r="79" spans="1:15" s="220" customFormat="1" ht="25.5" x14ac:dyDescent="0.35"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250"/>
    </row>
    <row r="80" spans="1:15" x14ac:dyDescent="0.2">
      <c r="D80" s="47"/>
      <c r="J80" s="47"/>
      <c r="M80" s="251"/>
    </row>
    <row r="81" spans="4:13" x14ac:dyDescent="0.2">
      <c r="D81" s="47"/>
      <c r="J81" s="47"/>
      <c r="M81" s="251"/>
    </row>
    <row r="82" spans="4:13" x14ac:dyDescent="0.2">
      <c r="D82" s="47"/>
    </row>
    <row r="83" spans="4:13" x14ac:dyDescent="0.2">
      <c r="D83" s="47"/>
    </row>
    <row r="84" spans="4:13" x14ac:dyDescent="0.2">
      <c r="D84" s="47"/>
    </row>
    <row r="85" spans="4:13" hidden="1" x14ac:dyDescent="0.2"/>
    <row r="86" spans="4:13" x14ac:dyDescent="0.2"/>
  </sheetData>
  <sheetProtection algorithmName="SHA-512" hashValue="O59q5K7XgYqn79y1HSRkB3a4zqJRMr6wWbkr/Aa9FIMvK8O6dLhVy1QWMB83g1pHebIB5Ndt2V6ViqnCe1+xZg==" saltValue="8LaIPvc72zlZGgqx2eAckQ==" spinCount="100000" sheet="1" objects="1" scenarios="1" formatCells="0" selectLockedCells="1"/>
  <mergeCells count="91">
    <mergeCell ref="D14:E14"/>
    <mergeCell ref="F6:F7"/>
    <mergeCell ref="F8:F9"/>
    <mergeCell ref="F10:F11"/>
    <mergeCell ref="F12:F13"/>
    <mergeCell ref="E72:H72"/>
    <mergeCell ref="F45:H45"/>
    <mergeCell ref="F44:H44"/>
    <mergeCell ref="F43:H43"/>
    <mergeCell ref="F42:H42"/>
    <mergeCell ref="F55:H55"/>
    <mergeCell ref="F54:H54"/>
    <mergeCell ref="E65:H65"/>
    <mergeCell ref="E66:H66"/>
    <mergeCell ref="E67:H67"/>
    <mergeCell ref="E62:H62"/>
    <mergeCell ref="E61:J61"/>
    <mergeCell ref="F59:H59"/>
    <mergeCell ref="E68:H68"/>
    <mergeCell ref="E69:H69"/>
    <mergeCell ref="E70:H70"/>
    <mergeCell ref="E71:H71"/>
    <mergeCell ref="A1:N1"/>
    <mergeCell ref="C2:F2"/>
    <mergeCell ref="C3:F3"/>
    <mergeCell ref="B8:B9"/>
    <mergeCell ref="C8:C9"/>
    <mergeCell ref="I2:J2"/>
    <mergeCell ref="B5:F5"/>
    <mergeCell ref="C6:C7"/>
    <mergeCell ref="H9:H10"/>
    <mergeCell ref="B6:B7"/>
    <mergeCell ref="L16:N16"/>
    <mergeCell ref="I15:K15"/>
    <mergeCell ref="L15:N15"/>
    <mergeCell ref="J10:K10"/>
    <mergeCell ref="M10:N10"/>
    <mergeCell ref="I3:J3"/>
    <mergeCell ref="B12:B13"/>
    <mergeCell ref="H11:H13"/>
    <mergeCell ref="B10:B11"/>
    <mergeCell ref="L9:N9"/>
    <mergeCell ref="C10:C11"/>
    <mergeCell ref="C12:C13"/>
    <mergeCell ref="I9:K9"/>
    <mergeCell ref="H5:N8"/>
    <mergeCell ref="D6:E7"/>
    <mergeCell ref="D8:E9"/>
    <mergeCell ref="D10:E11"/>
    <mergeCell ref="D12:E13"/>
    <mergeCell ref="I16:K16"/>
    <mergeCell ref="H15:H16"/>
    <mergeCell ref="E23:F23"/>
    <mergeCell ref="G23:G24"/>
    <mergeCell ref="B22:F22"/>
    <mergeCell ref="D15:E15"/>
    <mergeCell ref="B19:C19"/>
    <mergeCell ref="D19:F19"/>
    <mergeCell ref="I23:J23"/>
    <mergeCell ref="B23:B24"/>
    <mergeCell ref="B18:C18"/>
    <mergeCell ref="D18:F18"/>
    <mergeCell ref="H23:H24"/>
    <mergeCell ref="C23:D23"/>
    <mergeCell ref="F41:H41"/>
    <mergeCell ref="F50:H50"/>
    <mergeCell ref="F49:H49"/>
    <mergeCell ref="F48:H48"/>
    <mergeCell ref="F47:H47"/>
    <mergeCell ref="F46:H46"/>
    <mergeCell ref="B37:D37"/>
    <mergeCell ref="L37:N37"/>
    <mergeCell ref="H22:L22"/>
    <mergeCell ref="F37:J37"/>
    <mergeCell ref="K23:L23"/>
    <mergeCell ref="B74:C74"/>
    <mergeCell ref="B75:C75"/>
    <mergeCell ref="G74:M77"/>
    <mergeCell ref="F38:H38"/>
    <mergeCell ref="K66:L66"/>
    <mergeCell ref="M66:N66"/>
    <mergeCell ref="E63:H63"/>
    <mergeCell ref="E64:H64"/>
    <mergeCell ref="F53:H53"/>
    <mergeCell ref="F52:H52"/>
    <mergeCell ref="F51:H51"/>
    <mergeCell ref="F40:H40"/>
    <mergeCell ref="F39:H39"/>
    <mergeCell ref="F58:H58"/>
    <mergeCell ref="F57:H57"/>
    <mergeCell ref="F56:H56"/>
  </mergeCells>
  <conditionalFormatting sqref="E25:E32">
    <cfRule type="expression" dxfId="36" priority="48">
      <formula>$E25&lt;$C25</formula>
    </cfRule>
  </conditionalFormatting>
  <conditionalFormatting sqref="F25:F32">
    <cfRule type="expression" dxfId="35" priority="46">
      <formula>$F25&lt;$D25</formula>
    </cfRule>
  </conditionalFormatting>
  <conditionalFormatting sqref="K25:K32">
    <cfRule type="expression" dxfId="34" priority="44">
      <formula>$K25&lt;$I25</formula>
    </cfRule>
  </conditionalFormatting>
  <conditionalFormatting sqref="L25:L33">
    <cfRule type="expression" dxfId="33" priority="42">
      <formula>$L25&lt;$J25</formula>
    </cfRule>
  </conditionalFormatting>
  <conditionalFormatting sqref="E33">
    <cfRule type="expression" dxfId="32" priority="40">
      <formula>$E33&lt;$C33</formula>
    </cfRule>
  </conditionalFormatting>
  <conditionalFormatting sqref="F33">
    <cfRule type="expression" dxfId="31" priority="39">
      <formula>$F33&lt;$D33</formula>
    </cfRule>
  </conditionalFormatting>
  <conditionalFormatting sqref="K33">
    <cfRule type="expression" dxfId="30" priority="38">
      <formula>$K33&lt;$I33</formula>
    </cfRule>
  </conditionalFormatting>
  <conditionalFormatting sqref="C3:F3">
    <cfRule type="containsText" dxfId="29" priority="20" operator="containsText" text="عام+مختص">
      <formula>NOT(ISERROR(SEARCH("عام+مختص",C3)))</formula>
    </cfRule>
    <cfRule type="containsText" dxfId="28" priority="21" operator="containsText" text="مختص + عام">
      <formula>NOT(ISERROR(SEARCH("مختص + عام",C3)))</formula>
    </cfRule>
    <cfRule type="containsText" dxfId="27" priority="22" operator="containsText" text="عام + مختص">
      <formula>NOT(ISERROR(SEARCH("عام + مختص",C3)))</formula>
    </cfRule>
    <cfRule type="containsText" dxfId="26" priority="23" operator="containsText" text="مختص">
      <formula>NOT(ISERROR(SEARCH("مختص",C3)))</formula>
    </cfRule>
    <cfRule type="containsText" dxfId="25" priority="24" operator="containsText" text="مختص + عام">
      <formula>NOT(ISERROR(SEARCH("مختص + عام",C3)))</formula>
    </cfRule>
    <cfRule type="containsText" dxfId="24" priority="25" operator="containsText" text="عام + مختص">
      <formula>NOT(ISERROR(SEARCH("عام + مختص",C3)))</formula>
    </cfRule>
    <cfRule type="containsText" dxfId="23" priority="26" operator="containsText" text="مختص">
      <formula>NOT(ISERROR(SEARCH("مختص",C3)))</formula>
    </cfRule>
    <cfRule type="containsText" dxfId="22" priority="28" operator="containsText" text="مختص + عام">
      <formula>NOT(ISERROR(SEARCH("مختص + عام",C3)))</formula>
    </cfRule>
    <cfRule type="containsText" dxfId="21" priority="30" operator="containsText" text="عام  + مختص">
      <formula>NOT(ISERROR(SEARCH("عام  + مختص",C3)))</formula>
    </cfRule>
    <cfRule type="containsText" dxfId="20" priority="31" operator="containsText" text="مختص">
      <formula>NOT(ISERROR(SEARCH("مختص",C3)))</formula>
    </cfRule>
    <cfRule type="containsText" dxfId="19" priority="32" operator="containsText" text="عام">
      <formula>NOT(ISERROR(SEARCH("عام",C3)))</formula>
    </cfRule>
    <cfRule type="containsText" dxfId="18" priority="33" operator="containsText" text="عام">
      <formula>NOT(ISERROR(SEARCH("عام",C3)))</formula>
    </cfRule>
    <cfRule type="containsText" dxfId="17" priority="34" operator="containsText" text="مختص">
      <formula>NOT(ISERROR(SEARCH("مختص",C3)))</formula>
    </cfRule>
    <cfRule type="containsText" dxfId="16" priority="35" operator="containsText" text="مختص">
      <formula>NOT(ISERROR(SEARCH("مختص",C3)))</formula>
    </cfRule>
    <cfRule type="cellIs" dxfId="15" priority="3" operator="equal">
      <formula>"حدد دورك في البرنامج"</formula>
    </cfRule>
  </conditionalFormatting>
  <conditionalFormatting sqref="G9">
    <cfRule type="containsText" dxfId="14" priority="29" operator="containsText" text="مختص  +  عام">
      <formula>NOT(ISERROR(SEARCH("مختص  +  عام",G9)))</formula>
    </cfRule>
  </conditionalFormatting>
  <conditionalFormatting sqref="J39">
    <cfRule type="expression" dxfId="13" priority="14">
      <formula>$J39&lt;$I39</formula>
    </cfRule>
  </conditionalFormatting>
  <conditionalFormatting sqref="J40:J58">
    <cfRule type="expression" dxfId="12" priority="12">
      <formula>$J40&lt;$I40</formula>
    </cfRule>
  </conditionalFormatting>
  <conditionalFormatting sqref="D39:D56">
    <cfRule type="expression" dxfId="11" priority="11">
      <formula>$D39&lt;$C39</formula>
    </cfRule>
  </conditionalFormatting>
  <conditionalFormatting sqref="D57">
    <cfRule type="cellIs" dxfId="10" priority="10" operator="lessThan">
      <formula>$C$57</formula>
    </cfRule>
  </conditionalFormatting>
  <conditionalFormatting sqref="J59">
    <cfRule type="cellIs" dxfId="9" priority="9" operator="lessThan">
      <formula>$I$59</formula>
    </cfRule>
  </conditionalFormatting>
  <conditionalFormatting sqref="J63:J71">
    <cfRule type="expression" dxfId="8" priority="8">
      <formula>$J63&lt;$I63</formula>
    </cfRule>
  </conditionalFormatting>
  <conditionalFormatting sqref="J72">
    <cfRule type="cellIs" dxfId="7" priority="7" operator="lessThan">
      <formula>$I$72</formula>
    </cfRule>
  </conditionalFormatting>
  <conditionalFormatting sqref="B75:C75">
    <cfRule type="cellIs" dxfId="6" priority="6" operator="equal">
      <formula>"أكتب أسم رئيس القسم"</formula>
    </cfRule>
  </conditionalFormatting>
  <conditionalFormatting sqref="M66:N66">
    <cfRule type="cellIs" dxfId="5" priority="5" operator="equal">
      <formula>"أكتب أسمك في البرنامج"</formula>
    </cfRule>
  </conditionalFormatting>
  <conditionalFormatting sqref="C2:F2">
    <cfRule type="cellIs" dxfId="4" priority="4" operator="equal">
      <formula>"أكتب أسمك في البرنامج"</formula>
    </cfRule>
  </conditionalFormatting>
  <conditionalFormatting sqref="I3:J3">
    <cfRule type="cellIs" dxfId="3" priority="2" operator="equal">
      <formula>"حدد تخصصك في البرنامج"</formula>
    </cfRule>
  </conditionalFormatting>
  <conditionalFormatting sqref="I2:J2">
    <cfRule type="cellIs" dxfId="2" priority="1" operator="equal">
      <formula>"أكتب رقمك الوزاري في البرنامج"</formula>
    </cfRule>
  </conditionalFormatting>
  <pageMargins left="0.70866141732283472" right="0.70866141732283472" top="0.74803149606299213" bottom="0.74803149606299213" header="0.31496062992125984" footer="0.31496062992125984"/>
  <pageSetup scale="35" fitToHeight="0" orientation="portrait" r:id="rId1"/>
  <ignoredErrors>
    <ignoredError sqref="I32:L32 J12 M12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8">
    <tabColor theme="9" tint="-0.249977111117893"/>
    <pageSetUpPr fitToPage="1"/>
  </sheetPr>
  <dimension ref="Z8"/>
  <sheetViews>
    <sheetView rightToLeft="1" view="pageBreakPreview" zoomScaleNormal="100" zoomScaleSheetLayoutView="100" workbookViewId="0"/>
  </sheetViews>
  <sheetFormatPr defaultRowHeight="14.25" x14ac:dyDescent="0.2"/>
  <sheetData>
    <row r="8" spans="26:26" x14ac:dyDescent="0.2">
      <c r="Z8" s="47"/>
    </row>
  </sheetData>
  <printOptions horizontalCentered="1" verticalCentered="1"/>
  <pageMargins left="0.19685039370078741" right="0.19685039370078741" top="0.19685039370078741" bottom="0.19685039370078741" header="0.31496062992125984" footer="0.31496062992125984"/>
  <pageSetup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7">
    <tabColor theme="8" tint="-0.249977111117893"/>
    <pageSetUpPr fitToPage="1"/>
  </sheetPr>
  <dimension ref="A1:CT16"/>
  <sheetViews>
    <sheetView rightToLeft="1" view="pageBreakPreview" topLeftCell="B1" zoomScale="35" zoomScaleNormal="80" zoomScaleSheetLayoutView="35" workbookViewId="0">
      <selection activeCell="BE4" sqref="BE4"/>
    </sheetView>
  </sheetViews>
  <sheetFormatPr defaultColWidth="0" defaultRowHeight="14.25" zeroHeight="1" x14ac:dyDescent="0.2"/>
  <cols>
    <col min="1" max="1" width="4.875" style="140" hidden="1" customWidth="1"/>
    <col min="2" max="2" width="22.125" style="140" customWidth="1"/>
    <col min="3" max="3" width="11.125" style="140" customWidth="1"/>
    <col min="4" max="4" width="13.375" style="140" customWidth="1"/>
    <col min="5" max="6" width="11.375" style="140" customWidth="1"/>
    <col min="7" max="7" width="12.625" style="140" customWidth="1"/>
    <col min="8" max="8" width="14.125" style="140" customWidth="1"/>
    <col min="9" max="9" width="9.125" style="140" customWidth="1"/>
    <col min="10" max="18" width="3.75" style="140" customWidth="1"/>
    <col min="19" max="20" width="4" style="140" bestFit="1" customWidth="1"/>
    <col min="21" max="21" width="5.375" style="140" customWidth="1"/>
    <col min="22" max="22" width="7.125" style="140" bestFit="1" customWidth="1"/>
    <col min="23" max="23" width="4.25" style="140" customWidth="1"/>
    <col min="24" max="24" width="7.125" style="140" bestFit="1" customWidth="1"/>
    <col min="25" max="28" width="4" style="140" bestFit="1" customWidth="1"/>
    <col min="29" max="29" width="7.125" style="140" bestFit="1" customWidth="1"/>
    <col min="30" max="33" width="4" style="140" bestFit="1" customWidth="1"/>
    <col min="34" max="34" width="7.125" style="140" bestFit="1" customWidth="1"/>
    <col min="35" max="35" width="4" style="140" bestFit="1" customWidth="1"/>
    <col min="36" max="36" width="7.125" style="140" bestFit="1" customWidth="1"/>
    <col min="37" max="38" width="4.375" style="140" bestFit="1" customWidth="1"/>
    <col min="39" max="47" width="3.75" style="140" customWidth="1"/>
    <col min="48" max="48" width="3.375" style="140" bestFit="1" customWidth="1"/>
    <col min="49" max="49" width="4.375" style="140" customWidth="1"/>
    <col min="50" max="50" width="4.625" style="140" customWidth="1"/>
    <col min="51" max="53" width="4" style="140" bestFit="1" customWidth="1"/>
    <col min="54" max="54" width="4.75" style="140" customWidth="1"/>
    <col min="55" max="57" width="4" style="140" bestFit="1" customWidth="1"/>
    <col min="58" max="58" width="3.375" style="140" customWidth="1"/>
    <col min="59" max="85" width="3.75" style="140" customWidth="1"/>
    <col min="86" max="86" width="7.625" style="140" customWidth="1"/>
    <col min="87" max="89" width="9.125" style="140" customWidth="1"/>
    <col min="90" max="90" width="9" style="140" customWidth="1"/>
    <col min="91" max="91" width="9" style="140" bestFit="1" customWidth="1"/>
    <col min="92" max="93" width="9.125" style="47" hidden="1" customWidth="1"/>
    <col min="94" max="98" width="0" style="47" hidden="1" customWidth="1"/>
    <col min="99" max="16384" width="9.125" style="47" hidden="1"/>
  </cols>
  <sheetData>
    <row r="1" spans="1:93" s="140" customFormat="1" ht="23.25" x14ac:dyDescent="0.3">
      <c r="A1" s="615" t="s">
        <v>342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5"/>
      <c r="O1" s="615"/>
      <c r="P1" s="615"/>
      <c r="Q1" s="615"/>
      <c r="R1" s="615"/>
      <c r="S1" s="615"/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615"/>
      <c r="AN1" s="615"/>
      <c r="AO1" s="615"/>
      <c r="AP1" s="615"/>
      <c r="AQ1" s="615"/>
      <c r="AR1" s="615"/>
      <c r="AS1" s="615"/>
      <c r="AT1" s="615"/>
      <c r="AU1" s="615"/>
      <c r="AV1" s="615"/>
      <c r="AW1" s="615"/>
      <c r="AX1" s="615"/>
      <c r="AY1" s="615"/>
      <c r="AZ1" s="615"/>
      <c r="BA1" s="615"/>
      <c r="BB1" s="615"/>
      <c r="BC1" s="615"/>
      <c r="BD1" s="615"/>
      <c r="BE1" s="615"/>
      <c r="BF1" s="615"/>
      <c r="BG1" s="615"/>
      <c r="BH1" s="615"/>
      <c r="BI1" s="615"/>
      <c r="BJ1" s="615"/>
      <c r="BK1" s="615"/>
      <c r="BL1" s="615"/>
      <c r="BM1" s="615"/>
      <c r="BN1" s="615"/>
      <c r="BO1" s="615"/>
      <c r="BP1" s="615"/>
      <c r="BQ1" s="615"/>
      <c r="BR1" s="615"/>
      <c r="BS1" s="615"/>
      <c r="BT1" s="615"/>
      <c r="BU1" s="615"/>
      <c r="BV1" s="615"/>
      <c r="BW1" s="615"/>
      <c r="BX1" s="615"/>
      <c r="BY1" s="615"/>
      <c r="BZ1" s="615"/>
      <c r="CA1" s="615"/>
      <c r="CB1" s="615"/>
      <c r="CC1" s="615"/>
      <c r="CD1" s="615"/>
      <c r="CE1" s="615"/>
      <c r="CF1" s="615"/>
      <c r="CG1" s="615"/>
      <c r="CH1" s="615"/>
      <c r="CI1" s="615"/>
      <c r="CJ1" s="615"/>
      <c r="CK1" s="615"/>
    </row>
    <row r="2" spans="1:93" s="140" customFormat="1" ht="15" thickBot="1" x14ac:dyDescent="0.25"/>
    <row r="3" spans="1:93" s="373" customFormat="1" ht="29.25" thickTop="1" thickBot="1" x14ac:dyDescent="0.4">
      <c r="A3" s="622" t="s">
        <v>12</v>
      </c>
      <c r="B3" s="637" t="s">
        <v>18</v>
      </c>
      <c r="C3" s="638"/>
      <c r="D3" s="639"/>
      <c r="E3" s="637" t="s">
        <v>578</v>
      </c>
      <c r="F3" s="638"/>
      <c r="G3" s="638"/>
      <c r="H3" s="638"/>
      <c r="I3" s="638"/>
      <c r="J3" s="624" t="s">
        <v>247</v>
      </c>
      <c r="K3" s="624"/>
      <c r="L3" s="624"/>
      <c r="M3" s="624"/>
      <c r="N3" s="624"/>
      <c r="O3" s="624"/>
      <c r="P3" s="624"/>
      <c r="Q3" s="624"/>
      <c r="R3" s="625"/>
      <c r="S3" s="626" t="s">
        <v>495</v>
      </c>
      <c r="T3" s="627"/>
      <c r="U3" s="627"/>
      <c r="V3" s="627"/>
      <c r="W3" s="627"/>
      <c r="X3" s="627"/>
      <c r="Y3" s="627"/>
      <c r="Z3" s="627"/>
      <c r="AA3" s="627"/>
      <c r="AB3" s="627"/>
      <c r="AC3" s="627"/>
      <c r="AD3" s="627"/>
      <c r="AE3" s="627"/>
      <c r="AF3" s="627"/>
      <c r="AG3" s="627"/>
      <c r="AH3" s="627"/>
      <c r="AI3" s="627"/>
      <c r="AJ3" s="627"/>
      <c r="AK3" s="627"/>
      <c r="AL3" s="627"/>
      <c r="AM3" s="628"/>
      <c r="AN3" s="629" t="s">
        <v>248</v>
      </c>
      <c r="AO3" s="630"/>
      <c r="AP3" s="630"/>
      <c r="AQ3" s="630"/>
      <c r="AR3" s="630"/>
      <c r="AS3" s="630"/>
      <c r="AT3" s="630"/>
      <c r="AU3" s="630"/>
      <c r="AV3" s="631"/>
      <c r="AW3" s="632" t="s">
        <v>576</v>
      </c>
      <c r="AX3" s="633"/>
      <c r="AY3" s="633"/>
      <c r="AZ3" s="633"/>
      <c r="BA3" s="633"/>
      <c r="BB3" s="633"/>
      <c r="BC3" s="633"/>
      <c r="BD3" s="633"/>
      <c r="BE3" s="633"/>
      <c r="BF3" s="633"/>
      <c r="BG3" s="634" t="s">
        <v>427</v>
      </c>
      <c r="BH3" s="635"/>
      <c r="BI3" s="635"/>
      <c r="BJ3" s="635"/>
      <c r="BK3" s="635"/>
      <c r="BL3" s="635"/>
      <c r="BM3" s="635"/>
      <c r="BN3" s="635"/>
      <c r="BO3" s="635"/>
      <c r="BP3" s="635"/>
      <c r="BQ3" s="635"/>
      <c r="BR3" s="635"/>
      <c r="BS3" s="635"/>
      <c r="BT3" s="635"/>
      <c r="BU3" s="635"/>
      <c r="BV3" s="635"/>
      <c r="BW3" s="635"/>
      <c r="BX3" s="635"/>
      <c r="BY3" s="636"/>
      <c r="BZ3" s="616" t="s">
        <v>17</v>
      </c>
      <c r="CA3" s="617"/>
      <c r="CB3" s="617"/>
      <c r="CC3" s="617"/>
      <c r="CD3" s="617"/>
      <c r="CE3" s="617"/>
      <c r="CF3" s="617"/>
      <c r="CG3" s="618"/>
      <c r="CH3" s="619" t="s">
        <v>304</v>
      </c>
      <c r="CI3" s="620"/>
      <c r="CJ3" s="621" t="s">
        <v>307</v>
      </c>
      <c r="CK3" s="621"/>
      <c r="CL3" s="613" t="s">
        <v>582</v>
      </c>
      <c r="CM3" s="613" t="s">
        <v>393</v>
      </c>
      <c r="CN3" s="372"/>
      <c r="CO3" s="372"/>
    </row>
    <row r="4" spans="1:93" ht="408.75" customHeight="1" thickBot="1" x14ac:dyDescent="0.25">
      <c r="A4" s="623"/>
      <c r="B4" s="292" t="s">
        <v>0</v>
      </c>
      <c r="C4" s="362" t="s">
        <v>9</v>
      </c>
      <c r="D4" s="142" t="s">
        <v>2</v>
      </c>
      <c r="E4" s="360" t="str">
        <f>'تقرير الانجاز الشهري'!G9</f>
        <v>نسبة أيام العمل المخطط فيها</v>
      </c>
      <c r="F4" s="359" t="str">
        <f>'تقرير الانجاز الشهري'!H9</f>
        <v>نسبة تنفيذ الإنجازات المخطط لها</v>
      </c>
      <c r="G4" s="385" t="s">
        <v>596</v>
      </c>
      <c r="H4" s="386" t="s">
        <v>597</v>
      </c>
      <c r="I4" s="358" t="str">
        <f>'تقرير الانجاز الشهري'!I9</f>
        <v>إنجازات إضافية</v>
      </c>
      <c r="J4" s="143" t="s">
        <v>27</v>
      </c>
      <c r="K4" s="143" t="s">
        <v>329</v>
      </c>
      <c r="L4" s="143" t="s">
        <v>28</v>
      </c>
      <c r="M4" s="143" t="s">
        <v>29</v>
      </c>
      <c r="N4" s="143" t="s">
        <v>30</v>
      </c>
      <c r="O4" s="143" t="s">
        <v>31</v>
      </c>
      <c r="P4" s="143" t="s">
        <v>299</v>
      </c>
      <c r="Q4" s="143" t="s">
        <v>330</v>
      </c>
      <c r="R4" s="238" t="s">
        <v>10</v>
      </c>
      <c r="S4" s="240" t="str">
        <f>'Q1'!AE2</f>
        <v>التركيز على ربط المعرفة بالحياة</v>
      </c>
      <c r="T4" s="235" t="str">
        <f>'Q1'!AF2</f>
        <v>التركيز على بناء قيم واتجاهات إيجابية لدى الطلبة</v>
      </c>
      <c r="U4" s="235" t="str">
        <f>'Q1'!AG2</f>
        <v>التنويع في استراتيجيات التدريس ومراعاة الفروق الفردية لتلبية احتياجات الطلبة</v>
      </c>
      <c r="V4" s="235" t="str">
        <f>'Q1'!AH2</f>
        <v>توظيف كفايات ومهارات التعامل مع الطلبة ذوي الاحتياجات الخاصة: الموهوبين، وبطيئي التعلم، وصعوبات التعلم، والإعاقات الحسية والعقلية.</v>
      </c>
      <c r="W4" s="235" t="str">
        <f>'Q1'!AI2</f>
        <v>متابعة تحصيل الطلبة بشفافية وعدالة وبما يعكس أداء الطلبة الواقعي والفعلي.</v>
      </c>
      <c r="X4" s="235" t="str">
        <f>'Q1'!AJ2</f>
        <v xml:space="preserve">استخدام نتائج تقييم الطلبة الفردية، والتراكمية للمدرسة بفعالية في دعم تعلم الطلبة وخطة المدرسة التطويرية </v>
      </c>
      <c r="Y4" s="235" t="str">
        <f>'Q1'!AK2</f>
        <v>توظيف استراتيجيات وأساليب متنوعة لتعديل وضبط سلوك الطلبة.</v>
      </c>
      <c r="Z4" s="235" t="str">
        <f>'Q1'!AL2</f>
        <v>توفير بيئة صحية وآمنة يتم صيانتها بشكل جيد ومستمر.</v>
      </c>
      <c r="AA4" s="235" t="str">
        <f>'Q1'!AM2</f>
        <v>تمثيل طاقم المدرسة أنموذجاً قدوة للطلبة</v>
      </c>
      <c r="AB4" s="235" t="str">
        <f>'Q1'!AN2</f>
        <v xml:space="preserve">نشر ثقافة التوقعات الإيجابية والعالية لدى مجتمع المدرسة </v>
      </c>
      <c r="AC4" s="235" t="str">
        <f>'Q1'!AO2</f>
        <v>توفر مصادر تعلم كافية تناسب احتياجات الطلبة التعلمية والتعليمية، وتساعدهم على تحمل مسؤولية تعلمهم</v>
      </c>
      <c r="AD4" s="235" t="str">
        <f>'Q1'!AP2</f>
        <v>توفر فرص متنوعة للطلبة للمشاركة في الأنشطة القيادية</v>
      </c>
      <c r="AE4" s="235" t="str">
        <f>'Q1'!AQ2</f>
        <v xml:space="preserve">العمل على مشاركة أولياء أمور الطلبة </v>
      </c>
      <c r="AF4" s="235" t="str">
        <f>'Q1'!AR2</f>
        <v>تفعيل الشراكة التبادلية مع المجتمع المحلي لدعم تطوير المدرسة</v>
      </c>
      <c r="AG4" s="235" t="str">
        <f>'Q1'!AS2</f>
        <v xml:space="preserve">انطلاق جميع أنشطة المدرسة من رؤيتها ورسالتها </v>
      </c>
      <c r="AH4" s="235" t="str">
        <f>'Q1'!AT2</f>
        <v>العمل كمجتمع تعلم، وتوفر فرص لتطوير العاملين مهنياً، ودعم تطويرهم ذاتياً</v>
      </c>
      <c r="AI4" s="235" t="str">
        <f>'Q1'!AU2</f>
        <v>توفر فرص للقيادة التشاركية للعاملين في المدرسة</v>
      </c>
      <c r="AJ4" s="235" t="str">
        <f>'Q1'!AV2</f>
        <v>مبادرات التطوير المستمر في المدرسة تتمحور حول المتعلم ومبنية على النتائج، ويوجد إطار لمتابعتها وتقييمها</v>
      </c>
      <c r="AK4" s="236" t="str">
        <f>'Q1'!AW2</f>
        <v xml:space="preserve">تبنّي منهجية اتصال مؤسسي </v>
      </c>
      <c r="AL4" s="236" t="str">
        <f>'Q1'!AX2</f>
        <v>استثمار الموارد البشرية والمالية والمادية</v>
      </c>
      <c r="AM4" s="241" t="s">
        <v>10</v>
      </c>
      <c r="AN4" s="242" t="s">
        <v>7</v>
      </c>
      <c r="AO4" s="144" t="s">
        <v>428</v>
      </c>
      <c r="AP4" s="144" t="s">
        <v>8</v>
      </c>
      <c r="AQ4" s="144" t="s">
        <v>32</v>
      </c>
      <c r="AR4" s="144" t="s">
        <v>33</v>
      </c>
      <c r="AS4" s="144" t="s">
        <v>249</v>
      </c>
      <c r="AT4" s="144" t="s">
        <v>300</v>
      </c>
      <c r="AU4" s="144" t="s">
        <v>24</v>
      </c>
      <c r="AV4" s="241" t="s">
        <v>10</v>
      </c>
      <c r="AW4" s="243" t="str">
        <f>'Q1'!AE6</f>
        <v>إعداد ومراجعة قواعد بيانات حصر الحاجات (معلم/ مدير/ مدرسة)</v>
      </c>
      <c r="AX4" s="244" t="str">
        <f>'Q1'!AF6</f>
        <v>إعداد ومتابعة ومراجعة خطة (المشرف / النمو المهني /  التطوير لمدارس الشبكة)</v>
      </c>
      <c r="AY4" s="244" t="str">
        <f>'Q1'!AG6</f>
        <v>إعداد (النشرات التربوية / البحوث الاجرائية / خطط علاجية/ نماذج اختبارات)</v>
      </c>
      <c r="AZ4" s="244" t="str">
        <f>'Q1'!AH6</f>
        <v>تدقيق الجداول المدرسية</v>
      </c>
      <c r="BA4" s="244" t="str">
        <f>'Q1'!AI6</f>
        <v>متابعة المبادرات والمسابقات والأنشطة (الدولية والمحلية)</v>
      </c>
      <c r="BB4" s="244" t="str">
        <f>'Q1'!AJ6</f>
        <v>تحليل نتائج الاختبارات الدولية والوطنية وبناء (خطط علاجية/ نماذج اختبارات)</v>
      </c>
      <c r="BC4" s="244" t="str">
        <f>'Q1'!AK6</f>
        <v>تنمية مهنية ذاتية</v>
      </c>
      <c r="BD4" s="244" t="str">
        <f>'Q1'!AL6</f>
        <v>إعداد وتطوير مبادرات تطوعيه أو تعليميه تخدم الميدان التربوي والمجتمع</v>
      </c>
      <c r="BE4" s="244" t="str">
        <f>'Q1'!AM6</f>
        <v>مقارنة خلاصة تحليل اوجه الصرف للمنحة مع الخطة التطويرية المعتمده للمدرسة</v>
      </c>
      <c r="BF4" s="241" t="s">
        <v>10</v>
      </c>
      <c r="BG4" s="293" t="s">
        <v>253</v>
      </c>
      <c r="BH4" s="294" t="s">
        <v>254</v>
      </c>
      <c r="BI4" s="294" t="s">
        <v>255</v>
      </c>
      <c r="BJ4" s="294" t="s">
        <v>256</v>
      </c>
      <c r="BK4" s="294" t="s">
        <v>257</v>
      </c>
      <c r="BL4" s="294" t="s">
        <v>258</v>
      </c>
      <c r="BM4" s="294" t="s">
        <v>259</v>
      </c>
      <c r="BN4" s="294" t="s">
        <v>260</v>
      </c>
      <c r="BO4" s="294" t="s">
        <v>261</v>
      </c>
      <c r="BP4" s="294" t="s">
        <v>262</v>
      </c>
      <c r="BQ4" s="294" t="s">
        <v>263</v>
      </c>
      <c r="BR4" s="294" t="s">
        <v>264</v>
      </c>
      <c r="BS4" s="294" t="s">
        <v>265</v>
      </c>
      <c r="BT4" s="294" t="s">
        <v>266</v>
      </c>
      <c r="BU4" s="294" t="s">
        <v>267</v>
      </c>
      <c r="BV4" s="294" t="s">
        <v>268</v>
      </c>
      <c r="BW4" s="294" t="s">
        <v>269</v>
      </c>
      <c r="BX4" s="294" t="s">
        <v>270</v>
      </c>
      <c r="BY4" s="295" t="s">
        <v>10</v>
      </c>
      <c r="BZ4" s="296" t="s">
        <v>429</v>
      </c>
      <c r="CA4" s="297" t="s">
        <v>430</v>
      </c>
      <c r="CB4" s="297" t="s">
        <v>274</v>
      </c>
      <c r="CC4" s="297" t="s">
        <v>273</v>
      </c>
      <c r="CD4" s="297" t="s">
        <v>272</v>
      </c>
      <c r="CE4" s="297" t="s">
        <v>275</v>
      </c>
      <c r="CF4" s="297" t="s">
        <v>282</v>
      </c>
      <c r="CG4" s="295" t="s">
        <v>10</v>
      </c>
      <c r="CH4" s="298" t="s">
        <v>305</v>
      </c>
      <c r="CI4" s="299" t="s">
        <v>306</v>
      </c>
      <c r="CJ4" s="300" t="s">
        <v>505</v>
      </c>
      <c r="CK4" s="300" t="s">
        <v>506</v>
      </c>
      <c r="CL4" s="301" t="str">
        <f>'تقرير الانجاز الشهري'!O6</f>
        <v>عدد أيام الدوام الرسمي في هذا الشهر</v>
      </c>
      <c r="CM4" s="302" t="str">
        <f>'تقرير الانجاز الشهري'!O7</f>
        <v>عدد الأيام التي قدمت فيها الخدمة من هذا الشهر</v>
      </c>
      <c r="CN4" s="140"/>
      <c r="CO4" s="140"/>
    </row>
    <row r="5" spans="1:93" s="149" customFormat="1" ht="24" thickBot="1" x14ac:dyDescent="0.4">
      <c r="A5" s="312">
        <v>1</v>
      </c>
      <c r="B5" s="313" t="str">
        <f>CONCATENATE(خلاصةبرنامج!C2)</f>
        <v>أكتب أسمك في البرنامج</v>
      </c>
      <c r="C5" s="361" t="str">
        <f>CONCATENATE(خلاصةبرنامج!I3)</f>
        <v>حدد تخصصك في البرنامج</v>
      </c>
      <c r="D5" s="313" t="str">
        <f>CONCATENATE(خلاصةبرنامج!C3)</f>
        <v>حدد دورك في البرنامج</v>
      </c>
      <c r="E5" s="356" t="str">
        <f ca="1">'تقرير الانجاز الشهري'!G11</f>
        <v>يوجد خطأ بالشهر</v>
      </c>
      <c r="F5" s="314" t="str">
        <f ca="1">'تقرير الانجاز الشهري'!H11</f>
        <v>يوجد خطأ بالادخال</v>
      </c>
      <c r="G5" s="387" t="str">
        <f ca="1">IFERROR('تقرير الانجاز الشهري'!M6/'تقرير الانجاز الشهري'!Q6,"لم تقم بإدخال الشهر")</f>
        <v>لم تقم بإدخال الشهر</v>
      </c>
      <c r="H5" s="388" t="str">
        <f ca="1">IFERROR('تقرير الانجاز الشهري'!M7/'تقرير الانجاز الشهري'!Q6,"لم تقم بإدخال الشهر")</f>
        <v>لم تقم بإدخال الشهر</v>
      </c>
      <c r="I5" s="357" t="str">
        <f ca="1">'تقرير الانجاز الشهري'!I11</f>
        <v>أدخل الفعاليات بالبرنامج</v>
      </c>
      <c r="J5" s="315">
        <f>VLOOKUP(J4,'تقرير الانجاز الشهري'!$L$11:$M$20,2,0)</f>
        <v>0</v>
      </c>
      <c r="K5" s="315">
        <f>VLOOKUP(K4,'تقرير الانجاز الشهري'!$L$11:$M$20,2,0)</f>
        <v>0</v>
      </c>
      <c r="L5" s="315">
        <f>VLOOKUP(L4,'تقرير الانجاز الشهري'!$L$11:$M$20,2,0)</f>
        <v>0</v>
      </c>
      <c r="M5" s="315">
        <f>VLOOKUP(M4,'تقرير الانجاز الشهري'!$L$11:$M$20,2,0)</f>
        <v>0</v>
      </c>
      <c r="N5" s="315">
        <f>VLOOKUP(N4,'تقرير الانجاز الشهري'!$L$11:$M$20,2,0)</f>
        <v>0</v>
      </c>
      <c r="O5" s="315">
        <f>VLOOKUP(O4,'تقرير الانجاز الشهري'!$L$11:$M$20,2,0)</f>
        <v>0</v>
      </c>
      <c r="P5" s="315">
        <f>VLOOKUP(P4,'تقرير الانجاز الشهري'!$L$11:$M$20,2,0)</f>
        <v>0</v>
      </c>
      <c r="Q5" s="315">
        <f>VLOOKUP(Q4,'تقرير الانجاز الشهري'!$L$11:$M$20,2,0)</f>
        <v>0</v>
      </c>
      <c r="R5" s="316">
        <f>SUM(J5:Q5)</f>
        <v>0</v>
      </c>
      <c r="S5" s="317">
        <f>خلاصةبرنامج!$I$39</f>
        <v>0</v>
      </c>
      <c r="T5" s="318">
        <f>خلاصةبرنامج!$I$40</f>
        <v>0</v>
      </c>
      <c r="U5" s="318">
        <f>خلاصةبرنامج!$I$41</f>
        <v>0</v>
      </c>
      <c r="V5" s="318">
        <f>خلاصةبرنامج!$I$42</f>
        <v>0</v>
      </c>
      <c r="W5" s="318">
        <f>خلاصةبرنامج!$I$43</f>
        <v>0</v>
      </c>
      <c r="X5" s="318">
        <f>خلاصةبرنامج!$I$44</f>
        <v>0</v>
      </c>
      <c r="Y5" s="318">
        <f>خلاصةبرنامج!$I$45</f>
        <v>0</v>
      </c>
      <c r="Z5" s="318">
        <f>خلاصةبرنامج!$I$46</f>
        <v>0</v>
      </c>
      <c r="AA5" s="318">
        <f>خلاصةبرنامج!$I$47</f>
        <v>0</v>
      </c>
      <c r="AB5" s="318">
        <f>خلاصةبرنامج!$I$48</f>
        <v>0</v>
      </c>
      <c r="AC5" s="318">
        <f>خلاصةبرنامج!$I$49</f>
        <v>0</v>
      </c>
      <c r="AD5" s="318">
        <f>خلاصةبرنامج!$I$50</f>
        <v>0</v>
      </c>
      <c r="AE5" s="318">
        <f>خلاصةبرنامج!$I$51</f>
        <v>0</v>
      </c>
      <c r="AF5" s="318">
        <f>خلاصةبرنامج!$I$52</f>
        <v>0</v>
      </c>
      <c r="AG5" s="318">
        <f>خلاصةبرنامج!$I$53</f>
        <v>0</v>
      </c>
      <c r="AH5" s="318">
        <f>خلاصةبرنامج!$I$54</f>
        <v>0</v>
      </c>
      <c r="AI5" s="318">
        <f>خلاصةبرنامج!$I$55</f>
        <v>0</v>
      </c>
      <c r="AJ5" s="318">
        <f>خلاصةبرنامج!$I$56</f>
        <v>0</v>
      </c>
      <c r="AK5" s="318">
        <f>خلاصةبرنامج!$I$57</f>
        <v>0</v>
      </c>
      <c r="AL5" s="318">
        <f>خلاصةبرنامج!$I$58</f>
        <v>0</v>
      </c>
      <c r="AM5" s="319">
        <f>SUM(S5:AL5)</f>
        <v>0</v>
      </c>
      <c r="AN5" s="320">
        <f>VLOOKUP(AN4,'تقرير الانجاز الشهري'!$L$22:$M$30,2,0)</f>
        <v>0</v>
      </c>
      <c r="AO5" s="320">
        <f>VLOOKUP(AO4,'تقرير الانجاز الشهري'!$L$22:$M$30,2,0)</f>
        <v>0</v>
      </c>
      <c r="AP5" s="321">
        <f>VLOOKUP(AP4,'تقرير الانجاز الشهري'!$L$22:$M$30,2,0)</f>
        <v>0</v>
      </c>
      <c r="AQ5" s="321">
        <f>VLOOKUP(AQ4,'تقرير الانجاز الشهري'!$L$22:$M$30,2,0)</f>
        <v>0</v>
      </c>
      <c r="AR5" s="321">
        <f>VLOOKUP(AR4,'تقرير الانجاز الشهري'!$L$22:$M$30,2,0)</f>
        <v>0</v>
      </c>
      <c r="AS5" s="321">
        <f>VLOOKUP(AS4,'تقرير الانجاز الشهري'!$L$22:$M$30,2,0)</f>
        <v>0</v>
      </c>
      <c r="AT5" s="321">
        <f>VLOOKUP(AT4,'تقرير الانجاز الشهري'!$L$22:$M$30,2,0)</f>
        <v>0</v>
      </c>
      <c r="AU5" s="321">
        <f>VLOOKUP(AU4,'تقرير الانجاز الشهري'!$L$22:$M$30,2,0)</f>
        <v>0</v>
      </c>
      <c r="AV5" s="319">
        <f>SUM(AN5:AU5)</f>
        <v>0</v>
      </c>
      <c r="AW5" s="322">
        <f>خلاصةبرنامج!$I$63</f>
        <v>0</v>
      </c>
      <c r="AX5" s="322">
        <f>خلاصةبرنامج!$I$64</f>
        <v>0</v>
      </c>
      <c r="AY5" s="322">
        <f>خلاصةبرنامج!$I$65</f>
        <v>0</v>
      </c>
      <c r="AZ5" s="322">
        <f>خلاصةبرنامج!$I$66</f>
        <v>0</v>
      </c>
      <c r="BA5" s="322">
        <f>خلاصةبرنامج!$I$67</f>
        <v>0</v>
      </c>
      <c r="BB5" s="322">
        <f>خلاصةبرنامج!$I$68</f>
        <v>0</v>
      </c>
      <c r="BC5" s="322">
        <f>خلاصةبرنامج!$I$69</f>
        <v>0</v>
      </c>
      <c r="BD5" s="322">
        <f>خلاصةبرنامج!$I$70</f>
        <v>0</v>
      </c>
      <c r="BE5" s="322">
        <f>خلاصةبرنامج!$I$71</f>
        <v>0</v>
      </c>
      <c r="BF5" s="319">
        <f>SUM(AW5:BE5)</f>
        <v>0</v>
      </c>
      <c r="BG5" s="323">
        <f>VLOOKUP(BG4,'تقرير الانجاز الشهري'!$P$11:$Q$28,2,0)</f>
        <v>0</v>
      </c>
      <c r="BH5" s="324">
        <f>VLOOKUP(BH4,'تقرير الانجاز الشهري'!$P$11:$Q$28,2,0)</f>
        <v>0</v>
      </c>
      <c r="BI5" s="324">
        <f>VLOOKUP(BI4,'تقرير الانجاز الشهري'!$P$11:$Q$28,2,0)</f>
        <v>0</v>
      </c>
      <c r="BJ5" s="324">
        <f>VLOOKUP(BJ4,'تقرير الانجاز الشهري'!$P$11:$Q$28,2,0)</f>
        <v>0</v>
      </c>
      <c r="BK5" s="324">
        <f>VLOOKUP(BK4,'تقرير الانجاز الشهري'!$P$11:$Q$28,2,0)</f>
        <v>0</v>
      </c>
      <c r="BL5" s="324">
        <f>VLOOKUP(BL4,'تقرير الانجاز الشهري'!$P$11:$Q$28,2,0)</f>
        <v>0</v>
      </c>
      <c r="BM5" s="324">
        <f>VLOOKUP(BM4,'تقرير الانجاز الشهري'!$P$11:$Q$28,2,0)</f>
        <v>0</v>
      </c>
      <c r="BN5" s="324">
        <f>VLOOKUP(BN4,'تقرير الانجاز الشهري'!$P$11:$Q$28,2,0)</f>
        <v>0</v>
      </c>
      <c r="BO5" s="324">
        <f>VLOOKUP(BO4,'تقرير الانجاز الشهري'!$P$11:$Q$28,2,0)</f>
        <v>0</v>
      </c>
      <c r="BP5" s="324">
        <f>VLOOKUP(BP4,'تقرير الانجاز الشهري'!$P$11:$Q$28,2,0)</f>
        <v>0</v>
      </c>
      <c r="BQ5" s="324">
        <f>VLOOKUP(BQ4,'تقرير الانجاز الشهري'!$P$11:$Q$28,2,0)</f>
        <v>0</v>
      </c>
      <c r="BR5" s="324">
        <f>VLOOKUP(BR4,'تقرير الانجاز الشهري'!$P$11:$Q$28,2,0)</f>
        <v>0</v>
      </c>
      <c r="BS5" s="324">
        <f>VLOOKUP(BS4,'تقرير الانجاز الشهري'!$P$11:$Q$28,2,0)</f>
        <v>0</v>
      </c>
      <c r="BT5" s="324">
        <f>VLOOKUP(BT4,'تقرير الانجاز الشهري'!$P$11:$Q$28,2,0)</f>
        <v>0</v>
      </c>
      <c r="BU5" s="324">
        <f>VLOOKUP(BU4,'تقرير الانجاز الشهري'!$P$11:$Q$28,2,0)</f>
        <v>0</v>
      </c>
      <c r="BV5" s="324">
        <f>VLOOKUP(BV4,'تقرير الانجاز الشهري'!$P$11:$Q$28,2,0)</f>
        <v>0</v>
      </c>
      <c r="BW5" s="324">
        <f>VLOOKUP(BW4,'تقرير الانجاز الشهري'!$P$11:$Q$28,2,0)</f>
        <v>0</v>
      </c>
      <c r="BX5" s="324">
        <f>VLOOKUP(BX4,'تقرير الانجاز الشهري'!$P$11:$Q$28,2,0)</f>
        <v>0</v>
      </c>
      <c r="BY5" s="319">
        <f>SUM(BG5:BX5)</f>
        <v>0</v>
      </c>
      <c r="BZ5" s="325">
        <f>VLOOKUP(BZ4,'تقرير الانجاز الشهري'!$J$11:$K$19,2,0)</f>
        <v>0</v>
      </c>
      <c r="CA5" s="326">
        <f>VLOOKUP(CA4,'تقرير الانجاز الشهري'!$J$11:$K$19,2,0)</f>
        <v>0</v>
      </c>
      <c r="CB5" s="326">
        <f>VLOOKUP(CB4,'تقرير الانجاز الشهري'!$J$11:$K$19,2,0)</f>
        <v>0</v>
      </c>
      <c r="CC5" s="326">
        <f>VLOOKUP(CC4,'تقرير الانجاز الشهري'!$J$11:$K$19,2,0)</f>
        <v>0</v>
      </c>
      <c r="CD5" s="326">
        <f>VLOOKUP(CD4,'تقرير الانجاز الشهري'!$J$11:$K$19,2,0)</f>
        <v>0</v>
      </c>
      <c r="CE5" s="326">
        <f>VLOOKUP(CE4,'تقرير الانجاز الشهري'!$J$11:$K$19,2,0)</f>
        <v>0</v>
      </c>
      <c r="CF5" s="326">
        <f>VLOOKUP(CF4,'تقرير الانجاز الشهري'!$J$11:$K$19,2,0)</f>
        <v>0</v>
      </c>
      <c r="CG5" s="319">
        <f>SUM(BZ5:CF5)</f>
        <v>0</v>
      </c>
      <c r="CH5" s="327">
        <f>خلاصةبرنامج!I16</f>
        <v>0</v>
      </c>
      <c r="CI5" s="328">
        <f>خلاصةبرنامج!L16</f>
        <v>0</v>
      </c>
      <c r="CJ5" s="329">
        <f>خلاصةبرنامج!B19</f>
        <v>0</v>
      </c>
      <c r="CK5" s="329">
        <f>خلاصةبرنامج!D19</f>
        <v>0</v>
      </c>
      <c r="CL5" s="303" t="str">
        <f ca="1">'تقرير الانجاز الشهري'!Q6</f>
        <v>لم تقم بإدخال الشهر</v>
      </c>
      <c r="CM5" s="304">
        <f>'تقرير الانجاز الشهري'!Q7</f>
        <v>0</v>
      </c>
      <c r="CN5" s="330"/>
      <c r="CO5" s="330"/>
    </row>
    <row r="6" spans="1:93" x14ac:dyDescent="0.2">
      <c r="J6" s="141"/>
      <c r="K6" s="141"/>
      <c r="L6" s="141"/>
      <c r="M6" s="141"/>
      <c r="N6" s="141"/>
      <c r="O6" s="141"/>
      <c r="P6" s="141"/>
      <c r="Q6" s="141"/>
      <c r="R6" s="141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  <c r="BC6" s="239"/>
      <c r="BD6" s="239"/>
      <c r="BE6" s="239"/>
      <c r="BF6" s="239"/>
      <c r="BG6" s="239"/>
      <c r="BH6" s="239"/>
      <c r="BI6" s="239"/>
      <c r="BJ6" s="239"/>
      <c r="BK6" s="239"/>
      <c r="BL6" s="239"/>
      <c r="BM6" s="239"/>
      <c r="BN6" s="239"/>
      <c r="BO6" s="239"/>
      <c r="BP6" s="239"/>
      <c r="BQ6" s="239"/>
      <c r="BR6" s="239"/>
      <c r="BS6" s="239"/>
      <c r="BT6" s="239"/>
      <c r="BU6" s="239"/>
      <c r="BV6" s="239"/>
      <c r="BW6" s="239"/>
      <c r="BX6" s="239"/>
      <c r="BY6" s="239"/>
      <c r="BZ6" s="239"/>
      <c r="CA6" s="239"/>
      <c r="CB6" s="239"/>
      <c r="CC6" s="239"/>
      <c r="CD6" s="239"/>
      <c r="CE6" s="239"/>
      <c r="CF6" s="239"/>
      <c r="CG6" s="239"/>
      <c r="CN6" s="140"/>
      <c r="CO6" s="140"/>
    </row>
    <row r="7" spans="1:93" hidden="1" x14ac:dyDescent="0.2">
      <c r="CN7" s="140"/>
      <c r="CO7" s="140"/>
    </row>
    <row r="8" spans="1:93" hidden="1" x14ac:dyDescent="0.2">
      <c r="CN8" s="140"/>
      <c r="CO8" s="140"/>
    </row>
    <row r="9" spans="1:93" x14ac:dyDescent="0.2">
      <c r="CN9" s="140"/>
      <c r="CO9" s="140"/>
    </row>
    <row r="10" spans="1:93" x14ac:dyDescent="0.2">
      <c r="R10" s="614"/>
      <c r="S10" s="614"/>
      <c r="T10" s="614"/>
      <c r="U10" s="614"/>
      <c r="V10" s="614"/>
      <c r="W10" s="614"/>
      <c r="X10" s="614"/>
      <c r="Y10" s="614"/>
      <c r="Z10" s="614"/>
      <c r="AA10" s="614"/>
      <c r="AB10" s="614"/>
      <c r="AC10" s="614"/>
      <c r="AD10" s="614"/>
      <c r="AE10" s="614"/>
      <c r="AF10" s="614"/>
      <c r="AG10" s="614"/>
      <c r="AH10" s="614"/>
      <c r="AI10" s="614"/>
      <c r="AJ10" s="614"/>
      <c r="AK10" s="614"/>
      <c r="AL10" s="614"/>
      <c r="AM10" s="614"/>
      <c r="AN10" s="614"/>
      <c r="AO10" s="614"/>
      <c r="AP10" s="614"/>
      <c r="AQ10" s="614"/>
      <c r="AR10" s="614"/>
      <c r="AS10" s="614"/>
      <c r="AT10" s="614"/>
      <c r="AU10" s="614"/>
      <c r="AV10" s="614"/>
      <c r="AW10" s="614"/>
      <c r="AX10" s="614"/>
      <c r="AY10" s="614"/>
      <c r="AZ10" s="614"/>
      <c r="BA10" s="614"/>
      <c r="BB10" s="614"/>
      <c r="BC10" s="614"/>
      <c r="BD10" s="614"/>
      <c r="BE10" s="614"/>
      <c r="BF10" s="614"/>
      <c r="BG10" s="614"/>
      <c r="BH10" s="614"/>
      <c r="BI10" s="614"/>
      <c r="CN10" s="140"/>
      <c r="CO10" s="140"/>
    </row>
    <row r="11" spans="1:93" x14ac:dyDescent="0.2">
      <c r="R11" s="614"/>
      <c r="S11" s="614"/>
      <c r="T11" s="614"/>
      <c r="U11" s="614"/>
      <c r="V11" s="614"/>
      <c r="W11" s="614"/>
      <c r="X11" s="614"/>
      <c r="Y11" s="614"/>
      <c r="Z11" s="614"/>
      <c r="AA11" s="614"/>
      <c r="AB11" s="614"/>
      <c r="AC11" s="614"/>
      <c r="AD11" s="614"/>
      <c r="AE11" s="614"/>
      <c r="AF11" s="614"/>
      <c r="AG11" s="614"/>
      <c r="AH11" s="614"/>
      <c r="AI11" s="614"/>
      <c r="AJ11" s="614"/>
      <c r="AK11" s="614"/>
      <c r="AL11" s="614"/>
      <c r="AM11" s="614"/>
      <c r="AN11" s="614"/>
      <c r="AO11" s="614"/>
      <c r="AP11" s="614"/>
      <c r="AQ11" s="614"/>
      <c r="AR11" s="614"/>
      <c r="AS11" s="614"/>
      <c r="AT11" s="614"/>
      <c r="AU11" s="614"/>
      <c r="AV11" s="614"/>
      <c r="AW11" s="614"/>
      <c r="AX11" s="614"/>
      <c r="AY11" s="614"/>
      <c r="AZ11" s="614"/>
      <c r="BA11" s="614"/>
      <c r="BB11" s="614"/>
      <c r="BC11" s="614"/>
      <c r="BD11" s="614"/>
      <c r="BE11" s="614"/>
      <c r="BF11" s="614"/>
      <c r="BG11" s="614"/>
      <c r="BH11" s="614"/>
      <c r="BI11" s="614"/>
      <c r="CN11" s="140"/>
      <c r="CO11" s="140"/>
    </row>
    <row r="12" spans="1:93" x14ac:dyDescent="0.2">
      <c r="R12" s="614"/>
      <c r="S12" s="614"/>
      <c r="T12" s="614"/>
      <c r="U12" s="614"/>
      <c r="V12" s="614"/>
      <c r="W12" s="614"/>
      <c r="X12" s="614"/>
      <c r="Y12" s="614"/>
      <c r="Z12" s="614"/>
      <c r="AA12" s="614"/>
      <c r="AB12" s="614"/>
      <c r="AC12" s="614"/>
      <c r="AD12" s="614"/>
      <c r="AE12" s="614"/>
      <c r="AF12" s="614"/>
      <c r="AG12" s="614"/>
      <c r="AH12" s="614"/>
      <c r="AI12" s="614"/>
      <c r="AJ12" s="614"/>
      <c r="AK12" s="614"/>
      <c r="AL12" s="614"/>
      <c r="AM12" s="614"/>
      <c r="AN12" s="614"/>
      <c r="AO12" s="614"/>
      <c r="AP12" s="614"/>
      <c r="AQ12" s="614"/>
      <c r="AR12" s="614"/>
      <c r="AS12" s="614"/>
      <c r="AT12" s="614"/>
      <c r="AU12" s="614"/>
      <c r="AV12" s="614"/>
      <c r="AW12" s="614"/>
      <c r="AX12" s="614"/>
      <c r="AY12" s="614"/>
      <c r="AZ12" s="614"/>
      <c r="BA12" s="614"/>
      <c r="BB12" s="614"/>
      <c r="BC12" s="614"/>
      <c r="BD12" s="614"/>
      <c r="BE12" s="614"/>
      <c r="BF12" s="614"/>
      <c r="BG12" s="614"/>
      <c r="BH12" s="614"/>
      <c r="BI12" s="614"/>
      <c r="CN12" s="140"/>
      <c r="CO12" s="140"/>
    </row>
    <row r="13" spans="1:93" x14ac:dyDescent="0.2">
      <c r="R13" s="614"/>
      <c r="S13" s="614"/>
      <c r="T13" s="614"/>
      <c r="U13" s="614"/>
      <c r="V13" s="614"/>
      <c r="W13" s="614"/>
      <c r="X13" s="614"/>
      <c r="Y13" s="614"/>
      <c r="Z13" s="614"/>
      <c r="AA13" s="614"/>
      <c r="AB13" s="614"/>
      <c r="AC13" s="614"/>
      <c r="AD13" s="614"/>
      <c r="AE13" s="614"/>
      <c r="AF13" s="614"/>
      <c r="AG13" s="614"/>
      <c r="AH13" s="614"/>
      <c r="AI13" s="614"/>
      <c r="AJ13" s="614"/>
      <c r="AK13" s="614"/>
      <c r="AL13" s="614"/>
      <c r="AM13" s="614"/>
      <c r="AN13" s="614"/>
      <c r="AO13" s="614"/>
      <c r="AP13" s="614"/>
      <c r="AQ13" s="614"/>
      <c r="AR13" s="614"/>
      <c r="AS13" s="614"/>
      <c r="AT13" s="614"/>
      <c r="AU13" s="614"/>
      <c r="AV13" s="614"/>
      <c r="AW13" s="614"/>
      <c r="AX13" s="614"/>
      <c r="AY13" s="614"/>
      <c r="AZ13" s="614"/>
      <c r="BA13" s="614"/>
      <c r="BB13" s="614"/>
      <c r="BC13" s="614"/>
      <c r="BD13" s="614"/>
      <c r="BE13" s="614"/>
      <c r="BF13" s="614"/>
      <c r="BG13" s="614"/>
      <c r="BH13" s="614"/>
      <c r="BI13" s="614"/>
      <c r="CN13" s="140"/>
      <c r="CO13" s="140"/>
    </row>
    <row r="14" spans="1:93" x14ac:dyDescent="0.2">
      <c r="R14" s="614"/>
      <c r="S14" s="614"/>
      <c r="T14" s="614"/>
      <c r="U14" s="614"/>
      <c r="V14" s="614"/>
      <c r="W14" s="614"/>
      <c r="X14" s="614"/>
      <c r="Y14" s="614"/>
      <c r="Z14" s="614"/>
      <c r="AA14" s="614"/>
      <c r="AB14" s="614"/>
      <c r="AC14" s="614"/>
      <c r="AD14" s="614"/>
      <c r="AE14" s="614"/>
      <c r="AF14" s="614"/>
      <c r="AG14" s="614"/>
      <c r="AH14" s="614"/>
      <c r="AI14" s="614"/>
      <c r="AJ14" s="614"/>
      <c r="AK14" s="614"/>
      <c r="AL14" s="614"/>
      <c r="AM14" s="614"/>
      <c r="AN14" s="614"/>
      <c r="AO14" s="614"/>
      <c r="AP14" s="614"/>
      <c r="AQ14" s="614"/>
      <c r="AR14" s="614"/>
      <c r="AS14" s="614"/>
      <c r="AT14" s="614"/>
      <c r="AU14" s="614"/>
      <c r="AV14" s="614"/>
      <c r="AW14" s="614"/>
      <c r="AX14" s="614"/>
      <c r="AY14" s="614"/>
      <c r="AZ14" s="614"/>
      <c r="BA14" s="614"/>
      <c r="BB14" s="614"/>
      <c r="BC14" s="614"/>
      <c r="BD14" s="614"/>
      <c r="BE14" s="614"/>
      <c r="BF14" s="614"/>
      <c r="BG14" s="614"/>
      <c r="BH14" s="614"/>
      <c r="BI14" s="614"/>
      <c r="CN14" s="140"/>
      <c r="CO14" s="140"/>
    </row>
    <row r="15" spans="1:93" x14ac:dyDescent="0.2">
      <c r="R15" s="614"/>
      <c r="S15" s="614"/>
      <c r="T15" s="614"/>
      <c r="U15" s="614"/>
      <c r="V15" s="614"/>
      <c r="W15" s="614"/>
      <c r="X15" s="614"/>
      <c r="Y15" s="614"/>
      <c r="Z15" s="614"/>
      <c r="AA15" s="614"/>
      <c r="AB15" s="614"/>
      <c r="AC15" s="614"/>
      <c r="AD15" s="614"/>
      <c r="AE15" s="614"/>
      <c r="AF15" s="614"/>
      <c r="AG15" s="614"/>
      <c r="AH15" s="614"/>
      <c r="AI15" s="614"/>
      <c r="AJ15" s="614"/>
      <c r="AK15" s="614"/>
      <c r="AL15" s="614"/>
      <c r="AM15" s="614"/>
      <c r="AN15" s="614"/>
      <c r="AO15" s="614"/>
      <c r="AP15" s="614"/>
      <c r="AQ15" s="614"/>
      <c r="AR15" s="614"/>
      <c r="AS15" s="614"/>
      <c r="AT15" s="614"/>
      <c r="AU15" s="614"/>
      <c r="AV15" s="614"/>
      <c r="AW15" s="614"/>
      <c r="AX15" s="614"/>
      <c r="AY15" s="614"/>
      <c r="AZ15" s="614"/>
      <c r="BA15" s="614"/>
      <c r="BB15" s="614"/>
      <c r="BC15" s="614"/>
      <c r="BD15" s="614"/>
      <c r="BE15" s="614"/>
      <c r="BF15" s="614"/>
      <c r="BG15" s="614"/>
      <c r="BH15" s="614"/>
      <c r="BI15" s="614"/>
      <c r="CN15" s="140"/>
      <c r="CO15" s="140"/>
    </row>
    <row r="16" spans="1:93" x14ac:dyDescent="0.2">
      <c r="CN16" s="140"/>
      <c r="CO16" s="140"/>
    </row>
  </sheetData>
  <sheetProtection algorithmName="SHA-512" hashValue="qI/IlNeVGWvyGnndxGLllCzUjBg3Go3JTKrTmCP4FcLYJHlCAVjZ7pWVVIj/CwQ6K+cP9TZjRASAQjJZXJ8QmA==" saltValue="zNvmwzEM8T6HHOGK1qXEZQ==" spinCount="100000" sheet="1" objects="1" scenarios="1" formatCells="0" formatColumns="0" formatRows="0"/>
  <mergeCells count="14">
    <mergeCell ref="CL3:CM3"/>
    <mergeCell ref="R10:BI15"/>
    <mergeCell ref="A1:CK1"/>
    <mergeCell ref="BZ3:CG3"/>
    <mergeCell ref="CH3:CI3"/>
    <mergeCell ref="CJ3:CK3"/>
    <mergeCell ref="A3:A4"/>
    <mergeCell ref="J3:R3"/>
    <mergeCell ref="S3:AM3"/>
    <mergeCell ref="AN3:AV3"/>
    <mergeCell ref="AW3:BF3"/>
    <mergeCell ref="BG3:BY3"/>
    <mergeCell ref="B3:D3"/>
    <mergeCell ref="E3:I3"/>
  </mergeCells>
  <conditionalFormatting sqref="CL5">
    <cfRule type="containsText" dxfId="1" priority="2" operator="containsText" text="غير ملتزم">
      <formula>NOT(ISERROR(SEARCH("غير ملتزم",CL5)))</formula>
    </cfRule>
  </conditionalFormatting>
  <pageMargins left="0.19685039370078741" right="0.19685039370078741" top="0.74803149606299213" bottom="0.74803149606299213" header="0.31496062992125984" footer="0.31496062992125984"/>
  <pageSetup scale="26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9"/>
  <dimension ref="A1:L56"/>
  <sheetViews>
    <sheetView rightToLeft="1" view="pageBreakPreview" zoomScale="60" zoomScaleNormal="100" workbookViewId="0">
      <selection activeCell="E2" sqref="E2"/>
    </sheetView>
  </sheetViews>
  <sheetFormatPr defaultColWidth="0" defaultRowHeight="14.25" zeroHeight="1" x14ac:dyDescent="0.2"/>
  <cols>
    <col min="1" max="1" width="5.625" customWidth="1"/>
    <col min="2" max="10" width="9" customWidth="1"/>
    <col min="11" max="11" width="27.125" customWidth="1"/>
    <col min="12" max="12" width="2.375" customWidth="1"/>
    <col min="13" max="16384" width="13.375" hidden="1"/>
  </cols>
  <sheetData>
    <row r="1" spans="1:12" x14ac:dyDescent="0.2"/>
    <row r="2" spans="1:12" x14ac:dyDescent="0.2"/>
    <row r="3" spans="1:12" x14ac:dyDescent="0.2"/>
    <row r="4" spans="1:12" ht="27" x14ac:dyDescent="0.35">
      <c r="A4" s="660" t="s">
        <v>396</v>
      </c>
      <c r="B4" s="660"/>
      <c r="C4" s="660"/>
      <c r="D4" s="660"/>
      <c r="E4" s="660"/>
      <c r="F4" s="660"/>
      <c r="G4" s="660"/>
      <c r="H4" s="660"/>
      <c r="I4" s="660"/>
      <c r="J4" s="660"/>
      <c r="K4" s="660"/>
      <c r="L4" s="169"/>
    </row>
    <row r="5" spans="1:12" ht="8.25" customHeight="1" thickBot="1" x14ac:dyDescent="0.25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</row>
    <row r="6" spans="1:12" ht="20.25" x14ac:dyDescent="0.3">
      <c r="A6" s="662" t="s">
        <v>397</v>
      </c>
      <c r="B6" s="663"/>
      <c r="C6" s="663"/>
      <c r="D6" s="663"/>
      <c r="E6" s="663"/>
      <c r="F6" s="663"/>
      <c r="G6" s="663"/>
      <c r="H6" s="663"/>
      <c r="I6" s="663"/>
      <c r="J6" s="663"/>
      <c r="K6" s="664"/>
      <c r="L6" s="169"/>
    </row>
    <row r="7" spans="1:12" ht="20.25" x14ac:dyDescent="0.3">
      <c r="A7" s="668" t="s">
        <v>398</v>
      </c>
      <c r="B7" s="669"/>
      <c r="C7" s="170"/>
      <c r="D7" s="170"/>
      <c r="E7" s="170"/>
      <c r="F7" s="170"/>
      <c r="G7" s="170"/>
      <c r="H7" s="171"/>
      <c r="I7" s="171"/>
      <c r="J7" s="171"/>
      <c r="K7" s="173"/>
      <c r="L7" s="169"/>
    </row>
    <row r="8" spans="1:12" ht="18" x14ac:dyDescent="0.25">
      <c r="A8" s="181">
        <v>1</v>
      </c>
      <c r="B8" s="661" t="s">
        <v>399</v>
      </c>
      <c r="C8" s="661"/>
      <c r="D8" s="661"/>
      <c r="E8" s="661"/>
      <c r="F8" s="661"/>
      <c r="G8" s="661"/>
      <c r="H8" s="661"/>
      <c r="I8" s="661"/>
      <c r="J8" s="661"/>
      <c r="K8" s="661"/>
      <c r="L8" s="169"/>
    </row>
    <row r="9" spans="1:12" ht="18" x14ac:dyDescent="0.25">
      <c r="A9" s="181">
        <v>2</v>
      </c>
      <c r="B9" s="661" t="s">
        <v>400</v>
      </c>
      <c r="C9" s="661"/>
      <c r="D9" s="661"/>
      <c r="E9" s="661"/>
      <c r="F9" s="661"/>
      <c r="G9" s="661"/>
      <c r="H9" s="661"/>
      <c r="I9" s="661"/>
      <c r="J9" s="661"/>
      <c r="K9" s="661"/>
      <c r="L9" s="169"/>
    </row>
    <row r="10" spans="1:12" ht="15" x14ac:dyDescent="0.25">
      <c r="A10" s="182"/>
      <c r="B10" s="171"/>
      <c r="C10" s="171"/>
      <c r="D10" s="171"/>
      <c r="E10" s="171"/>
      <c r="F10" s="171"/>
      <c r="G10" s="171"/>
      <c r="H10" s="171"/>
      <c r="I10" s="171"/>
      <c r="J10" s="171"/>
      <c r="K10" s="173"/>
      <c r="L10" s="169"/>
    </row>
    <row r="11" spans="1:12" ht="20.25" x14ac:dyDescent="0.3">
      <c r="A11" s="670" t="s">
        <v>401</v>
      </c>
      <c r="B11" s="671"/>
      <c r="C11" s="171"/>
      <c r="D11" s="171"/>
      <c r="E11" s="171"/>
      <c r="F11" s="171"/>
      <c r="G11" s="171"/>
      <c r="H11" s="171"/>
      <c r="I11" s="171"/>
      <c r="J11" s="171"/>
      <c r="K11" s="173"/>
      <c r="L11" s="169"/>
    </row>
    <row r="12" spans="1:12" ht="18" x14ac:dyDescent="0.2">
      <c r="A12" s="174">
        <v>1</v>
      </c>
      <c r="B12" s="643" t="s">
        <v>421</v>
      </c>
      <c r="C12" s="643"/>
      <c r="D12" s="643"/>
      <c r="E12" s="643"/>
      <c r="F12" s="643"/>
      <c r="G12" s="643"/>
      <c r="H12" s="643"/>
      <c r="I12" s="643"/>
      <c r="J12" s="643"/>
      <c r="K12" s="643"/>
      <c r="L12" s="169"/>
    </row>
    <row r="13" spans="1:12" ht="18" x14ac:dyDescent="0.2">
      <c r="A13" s="174">
        <v>2</v>
      </c>
      <c r="B13" s="643" t="s">
        <v>402</v>
      </c>
      <c r="C13" s="643"/>
      <c r="D13" s="643"/>
      <c r="E13" s="643"/>
      <c r="F13" s="643"/>
      <c r="G13" s="643"/>
      <c r="H13" s="643"/>
      <c r="I13" s="643"/>
      <c r="J13" s="643"/>
      <c r="K13" s="643"/>
      <c r="L13" s="169"/>
    </row>
    <row r="14" spans="1:12" ht="18.75" thickBot="1" x14ac:dyDescent="0.25">
      <c r="A14" s="175">
        <v>3</v>
      </c>
      <c r="B14" s="643" t="s">
        <v>403</v>
      </c>
      <c r="C14" s="643"/>
      <c r="D14" s="643"/>
      <c r="E14" s="643"/>
      <c r="F14" s="643"/>
      <c r="G14" s="643"/>
      <c r="H14" s="643"/>
      <c r="I14" s="643"/>
      <c r="J14" s="643"/>
      <c r="K14" s="643"/>
      <c r="L14" s="169"/>
    </row>
    <row r="15" spans="1:12" ht="15.75" thickBot="1" x14ac:dyDescent="0.3">
      <c r="A15" s="182"/>
      <c r="B15" s="183"/>
      <c r="C15" s="171"/>
      <c r="D15" s="171"/>
      <c r="E15" s="171"/>
      <c r="F15" s="171"/>
      <c r="G15" s="171"/>
      <c r="H15" s="171"/>
      <c r="I15" s="171"/>
      <c r="J15" s="171"/>
      <c r="K15" s="171"/>
      <c r="L15" s="169"/>
    </row>
    <row r="16" spans="1:12" ht="20.25" x14ac:dyDescent="0.3">
      <c r="A16" s="665" t="s">
        <v>414</v>
      </c>
      <c r="B16" s="666"/>
      <c r="C16" s="666"/>
      <c r="D16" s="666"/>
      <c r="E16" s="666"/>
      <c r="F16" s="666"/>
      <c r="G16" s="666"/>
      <c r="H16" s="666"/>
      <c r="I16" s="666"/>
      <c r="J16" s="666"/>
      <c r="K16" s="667"/>
      <c r="L16" s="169"/>
    </row>
    <row r="17" spans="1:12" ht="20.25" x14ac:dyDescent="0.3">
      <c r="A17" s="672" t="s">
        <v>398</v>
      </c>
      <c r="B17" s="673"/>
      <c r="C17" s="171"/>
      <c r="D17" s="171"/>
      <c r="E17" s="171"/>
      <c r="F17" s="171"/>
      <c r="G17" s="171"/>
      <c r="H17" s="171"/>
      <c r="I17" s="171"/>
      <c r="J17" s="171"/>
      <c r="K17" s="173"/>
      <c r="L17" s="169"/>
    </row>
    <row r="18" spans="1:12" ht="18" x14ac:dyDescent="0.2">
      <c r="A18" s="174">
        <v>1</v>
      </c>
      <c r="B18" s="643" t="s">
        <v>404</v>
      </c>
      <c r="C18" s="643"/>
      <c r="D18" s="643"/>
      <c r="E18" s="643"/>
      <c r="F18" s="643"/>
      <c r="G18" s="643"/>
      <c r="H18" s="643"/>
      <c r="I18" s="643"/>
      <c r="J18" s="643"/>
      <c r="K18" s="644"/>
      <c r="L18" s="169"/>
    </row>
    <row r="19" spans="1:12" ht="18" x14ac:dyDescent="0.2">
      <c r="A19" s="174">
        <v>2</v>
      </c>
      <c r="B19" s="643" t="s">
        <v>405</v>
      </c>
      <c r="C19" s="643"/>
      <c r="D19" s="643"/>
      <c r="E19" s="643"/>
      <c r="F19" s="643"/>
      <c r="G19" s="643"/>
      <c r="H19" s="643"/>
      <c r="I19" s="643"/>
      <c r="J19" s="643"/>
      <c r="K19" s="644"/>
      <c r="L19" s="169"/>
    </row>
    <row r="20" spans="1:12" ht="18" x14ac:dyDescent="0.2">
      <c r="A20" s="174">
        <v>3</v>
      </c>
      <c r="B20" s="643" t="s">
        <v>406</v>
      </c>
      <c r="C20" s="643"/>
      <c r="D20" s="643"/>
      <c r="E20" s="643"/>
      <c r="F20" s="643"/>
      <c r="G20" s="643"/>
      <c r="H20" s="643"/>
      <c r="I20" s="643"/>
      <c r="J20" s="643"/>
      <c r="K20" s="644"/>
      <c r="L20" s="169"/>
    </row>
    <row r="21" spans="1:12" ht="18" x14ac:dyDescent="0.2">
      <c r="A21" s="174">
        <v>4</v>
      </c>
      <c r="B21" s="643" t="s">
        <v>407</v>
      </c>
      <c r="C21" s="643"/>
      <c r="D21" s="643"/>
      <c r="E21" s="643"/>
      <c r="F21" s="643"/>
      <c r="G21" s="643"/>
      <c r="H21" s="643"/>
      <c r="I21" s="643"/>
      <c r="J21" s="643"/>
      <c r="K21" s="644"/>
      <c r="L21" s="169"/>
    </row>
    <row r="22" spans="1:12" ht="18" x14ac:dyDescent="0.2">
      <c r="A22" s="174">
        <v>5</v>
      </c>
      <c r="B22" s="643" t="s">
        <v>510</v>
      </c>
      <c r="C22" s="643"/>
      <c r="D22" s="643"/>
      <c r="E22" s="643"/>
      <c r="F22" s="643"/>
      <c r="G22" s="643"/>
      <c r="H22" s="643"/>
      <c r="I22" s="643"/>
      <c r="J22" s="643"/>
      <c r="K22" s="644"/>
      <c r="L22" s="169"/>
    </row>
    <row r="23" spans="1:12" ht="18" x14ac:dyDescent="0.2">
      <c r="A23" s="174">
        <v>6</v>
      </c>
      <c r="B23" s="643" t="s">
        <v>511</v>
      </c>
      <c r="C23" s="643"/>
      <c r="D23" s="643"/>
      <c r="E23" s="643"/>
      <c r="F23" s="643"/>
      <c r="G23" s="643"/>
      <c r="H23" s="643"/>
      <c r="I23" s="643"/>
      <c r="J23" s="643"/>
      <c r="K23" s="644"/>
      <c r="L23" s="169"/>
    </row>
    <row r="24" spans="1:12" ht="18" x14ac:dyDescent="0.2">
      <c r="A24" s="174">
        <v>7</v>
      </c>
      <c r="B24" s="643" t="s">
        <v>512</v>
      </c>
      <c r="C24" s="643"/>
      <c r="D24" s="643"/>
      <c r="E24" s="643"/>
      <c r="F24" s="643"/>
      <c r="G24" s="643"/>
      <c r="H24" s="643"/>
      <c r="I24" s="643"/>
      <c r="J24" s="643"/>
      <c r="K24" s="644"/>
      <c r="L24" s="169"/>
    </row>
    <row r="25" spans="1:12" ht="18" x14ac:dyDescent="0.2">
      <c r="A25" s="174">
        <v>8</v>
      </c>
      <c r="B25" s="643" t="s">
        <v>422</v>
      </c>
      <c r="C25" s="643"/>
      <c r="D25" s="643"/>
      <c r="E25" s="643"/>
      <c r="F25" s="643"/>
      <c r="G25" s="643"/>
      <c r="H25" s="643"/>
      <c r="I25" s="643"/>
      <c r="J25" s="643"/>
      <c r="K25" s="644"/>
      <c r="L25" s="169"/>
    </row>
    <row r="26" spans="1:12" ht="18" x14ac:dyDescent="0.2">
      <c r="A26" s="174">
        <v>9</v>
      </c>
      <c r="B26" s="643" t="s">
        <v>408</v>
      </c>
      <c r="C26" s="643"/>
      <c r="D26" s="643"/>
      <c r="E26" s="643"/>
      <c r="F26" s="643"/>
      <c r="G26" s="643"/>
      <c r="H26" s="643"/>
      <c r="I26" s="643"/>
      <c r="J26" s="643"/>
      <c r="K26" s="644"/>
      <c r="L26" s="169"/>
    </row>
    <row r="27" spans="1:12" ht="18" x14ac:dyDescent="0.2">
      <c r="A27" s="174">
        <v>10</v>
      </c>
      <c r="B27" s="643" t="s">
        <v>409</v>
      </c>
      <c r="C27" s="643"/>
      <c r="D27" s="643"/>
      <c r="E27" s="643"/>
      <c r="F27" s="643"/>
      <c r="G27" s="643"/>
      <c r="H27" s="643"/>
      <c r="I27" s="643"/>
      <c r="J27" s="643"/>
      <c r="K27" s="644"/>
      <c r="L27" s="169"/>
    </row>
    <row r="28" spans="1:12" ht="18" x14ac:dyDescent="0.2">
      <c r="A28" s="174">
        <v>11</v>
      </c>
      <c r="B28" s="643" t="s">
        <v>410</v>
      </c>
      <c r="C28" s="643"/>
      <c r="D28" s="643"/>
      <c r="E28" s="643"/>
      <c r="F28" s="643"/>
      <c r="G28" s="643"/>
      <c r="H28" s="643"/>
      <c r="I28" s="643"/>
      <c r="J28" s="643"/>
      <c r="K28" s="644"/>
      <c r="L28" s="169"/>
    </row>
    <row r="29" spans="1:12" ht="18" x14ac:dyDescent="0.2">
      <c r="A29" s="174">
        <v>12</v>
      </c>
      <c r="B29" s="643" t="s">
        <v>514</v>
      </c>
      <c r="C29" s="643"/>
      <c r="D29" s="643"/>
      <c r="E29" s="643"/>
      <c r="F29" s="643"/>
      <c r="G29" s="643"/>
      <c r="H29" s="643"/>
      <c r="I29" s="643"/>
      <c r="J29" s="643"/>
      <c r="K29" s="644"/>
      <c r="L29" s="169"/>
    </row>
    <row r="30" spans="1:12" s="163" customFormat="1" ht="44.25" customHeight="1" x14ac:dyDescent="0.25">
      <c r="A30" s="174">
        <v>13</v>
      </c>
      <c r="B30" s="658" t="s">
        <v>518</v>
      </c>
      <c r="C30" s="658"/>
      <c r="D30" s="658"/>
      <c r="E30" s="658"/>
      <c r="F30" s="658"/>
      <c r="G30" s="658"/>
      <c r="H30" s="658"/>
      <c r="I30" s="658"/>
      <c r="J30" s="658"/>
      <c r="K30" s="659"/>
      <c r="L30" s="179"/>
    </row>
    <row r="31" spans="1:12" ht="39.75" customHeight="1" x14ac:dyDescent="0.2">
      <c r="A31" s="174">
        <v>14</v>
      </c>
      <c r="B31" s="658" t="s">
        <v>519</v>
      </c>
      <c r="C31" s="658"/>
      <c r="D31" s="658"/>
      <c r="E31" s="658"/>
      <c r="F31" s="658"/>
      <c r="G31" s="658"/>
      <c r="H31" s="658"/>
      <c r="I31" s="658"/>
      <c r="J31" s="658"/>
      <c r="K31" s="659"/>
      <c r="L31" s="169"/>
    </row>
    <row r="32" spans="1:12" ht="39.75" customHeight="1" x14ac:dyDescent="0.2">
      <c r="A32" s="174">
        <v>15</v>
      </c>
      <c r="B32" s="658" t="s">
        <v>520</v>
      </c>
      <c r="C32" s="658"/>
      <c r="D32" s="658"/>
      <c r="E32" s="658"/>
      <c r="F32" s="658"/>
      <c r="G32" s="658"/>
      <c r="H32" s="658"/>
      <c r="I32" s="658"/>
      <c r="J32" s="658"/>
      <c r="K32" s="659"/>
      <c r="L32" s="169"/>
    </row>
    <row r="33" spans="1:12" ht="39.75" customHeight="1" x14ac:dyDescent="0.2">
      <c r="A33" s="174">
        <v>16</v>
      </c>
      <c r="B33" s="658" t="s">
        <v>521</v>
      </c>
      <c r="C33" s="658"/>
      <c r="D33" s="658"/>
      <c r="E33" s="658"/>
      <c r="F33" s="658"/>
      <c r="G33" s="658"/>
      <c r="H33" s="658"/>
      <c r="I33" s="658"/>
      <c r="J33" s="658"/>
      <c r="K33" s="659"/>
      <c r="L33" s="169"/>
    </row>
    <row r="34" spans="1:12" ht="18" x14ac:dyDescent="0.2">
      <c r="A34" s="174">
        <v>17</v>
      </c>
      <c r="B34" s="643" t="s">
        <v>411</v>
      </c>
      <c r="C34" s="643"/>
      <c r="D34" s="643"/>
      <c r="E34" s="643"/>
      <c r="F34" s="643"/>
      <c r="G34" s="643"/>
      <c r="H34" s="643"/>
      <c r="I34" s="643"/>
      <c r="J34" s="643"/>
      <c r="K34" s="644"/>
      <c r="L34" s="169"/>
    </row>
    <row r="35" spans="1:12" ht="18" x14ac:dyDescent="0.2">
      <c r="A35" s="185">
        <v>18</v>
      </c>
      <c r="B35" s="643" t="s">
        <v>413</v>
      </c>
      <c r="C35" s="643"/>
      <c r="D35" s="643"/>
      <c r="E35" s="643"/>
      <c r="F35" s="643"/>
      <c r="G35" s="643"/>
      <c r="H35" s="643"/>
      <c r="I35" s="643"/>
      <c r="J35" s="643"/>
      <c r="K35" s="644"/>
      <c r="L35" s="169"/>
    </row>
    <row r="36" spans="1:12" ht="18" x14ac:dyDescent="0.2">
      <c r="A36" s="185">
        <v>19</v>
      </c>
      <c r="B36" s="643" t="s">
        <v>515</v>
      </c>
      <c r="C36" s="643"/>
      <c r="D36" s="643"/>
      <c r="E36" s="643"/>
      <c r="F36" s="643"/>
      <c r="G36" s="643"/>
      <c r="H36" s="643"/>
      <c r="I36" s="643"/>
      <c r="J36" s="643"/>
      <c r="K36" s="644"/>
      <c r="L36" s="169"/>
    </row>
    <row r="37" spans="1:12" ht="18.75" thickBot="1" x14ac:dyDescent="0.25">
      <c r="A37" s="175">
        <v>20</v>
      </c>
      <c r="B37" s="640" t="s">
        <v>423</v>
      </c>
      <c r="C37" s="640"/>
      <c r="D37" s="640"/>
      <c r="E37" s="640"/>
      <c r="F37" s="640"/>
      <c r="G37" s="640"/>
      <c r="H37" s="640"/>
      <c r="I37" s="640"/>
      <c r="J37" s="640"/>
      <c r="K37" s="641"/>
      <c r="L37" s="169"/>
    </row>
    <row r="38" spans="1:12" ht="18.75" thickBot="1" x14ac:dyDescent="0.25">
      <c r="A38" s="185">
        <v>21</v>
      </c>
      <c r="B38" s="640" t="s">
        <v>419</v>
      </c>
      <c r="C38" s="640"/>
      <c r="D38" s="640"/>
      <c r="E38" s="640"/>
      <c r="F38" s="640"/>
      <c r="G38" s="640"/>
      <c r="H38" s="640"/>
      <c r="I38" s="640"/>
      <c r="J38" s="640"/>
      <c r="K38" s="641"/>
      <c r="L38" s="169"/>
    </row>
    <row r="39" spans="1:12" ht="18.75" thickBot="1" x14ac:dyDescent="0.25">
      <c r="A39" s="175">
        <v>22</v>
      </c>
      <c r="B39" s="640" t="s">
        <v>420</v>
      </c>
      <c r="C39" s="640"/>
      <c r="D39" s="640"/>
      <c r="E39" s="640"/>
      <c r="F39" s="640"/>
      <c r="G39" s="640"/>
      <c r="H39" s="640"/>
      <c r="I39" s="640"/>
      <c r="J39" s="640"/>
      <c r="K39" s="641"/>
      <c r="L39" s="169"/>
    </row>
    <row r="40" spans="1:12" ht="15" thickBot="1" x14ac:dyDescent="0.25">
      <c r="A40" s="169"/>
      <c r="B40" s="169"/>
      <c r="C40" s="169"/>
      <c r="D40" s="169"/>
      <c r="E40" s="169"/>
      <c r="F40" s="169"/>
      <c r="G40" s="169"/>
      <c r="H40" s="169"/>
      <c r="I40" s="169"/>
      <c r="J40" s="169"/>
      <c r="K40" s="169"/>
      <c r="L40" s="169"/>
    </row>
    <row r="41" spans="1:12" ht="20.25" x14ac:dyDescent="0.3">
      <c r="A41" s="648" t="s">
        <v>424</v>
      </c>
      <c r="B41" s="649"/>
      <c r="C41" s="649"/>
      <c r="D41" s="649"/>
      <c r="E41" s="649"/>
      <c r="F41" s="649"/>
      <c r="G41" s="649"/>
      <c r="H41" s="649"/>
      <c r="I41" s="649"/>
      <c r="J41" s="649"/>
      <c r="K41" s="650"/>
      <c r="L41" s="169"/>
    </row>
    <row r="42" spans="1:12" ht="20.25" x14ac:dyDescent="0.3">
      <c r="A42" s="651" t="s">
        <v>398</v>
      </c>
      <c r="B42" s="652"/>
      <c r="C42" s="171"/>
      <c r="D42" s="171"/>
      <c r="E42" s="171"/>
      <c r="F42" s="171"/>
      <c r="G42" s="171"/>
      <c r="H42" s="171"/>
      <c r="I42" s="171"/>
      <c r="J42" s="171"/>
      <c r="K42" s="173"/>
      <c r="L42" s="169"/>
    </row>
    <row r="43" spans="1:12" ht="18.75" thickBot="1" x14ac:dyDescent="0.3">
      <c r="A43" s="178"/>
      <c r="B43" s="180" t="s">
        <v>416</v>
      </c>
      <c r="C43" s="176"/>
      <c r="D43" s="176"/>
      <c r="E43" s="176"/>
      <c r="F43" s="176"/>
      <c r="G43" s="176"/>
      <c r="H43" s="176"/>
      <c r="I43" s="176"/>
      <c r="J43" s="176"/>
      <c r="K43" s="177"/>
      <c r="L43" s="169"/>
    </row>
    <row r="44" spans="1:12" ht="15.75" thickBot="1" x14ac:dyDescent="0.3">
      <c r="A44" s="172"/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69"/>
    </row>
    <row r="45" spans="1:12" ht="20.25" x14ac:dyDescent="0.3">
      <c r="A45" s="653" t="s">
        <v>415</v>
      </c>
      <c r="B45" s="654"/>
      <c r="C45" s="654"/>
      <c r="D45" s="654"/>
      <c r="E45" s="654"/>
      <c r="F45" s="654"/>
      <c r="G45" s="654"/>
      <c r="H45" s="654"/>
      <c r="I45" s="654"/>
      <c r="J45" s="654"/>
      <c r="K45" s="655"/>
      <c r="L45" s="169"/>
    </row>
    <row r="46" spans="1:12" ht="20.25" x14ac:dyDescent="0.3">
      <c r="A46" s="656" t="s">
        <v>398</v>
      </c>
      <c r="B46" s="657"/>
      <c r="C46" s="171"/>
      <c r="D46" s="171"/>
      <c r="E46" s="171"/>
      <c r="F46" s="171"/>
      <c r="G46" s="171"/>
      <c r="H46" s="171"/>
      <c r="I46" s="171"/>
      <c r="J46" s="171"/>
      <c r="K46" s="173"/>
      <c r="L46" s="169"/>
    </row>
    <row r="47" spans="1:12" ht="18.75" thickBot="1" x14ac:dyDescent="0.3">
      <c r="A47" s="178"/>
      <c r="B47" s="180" t="s">
        <v>417</v>
      </c>
      <c r="C47" s="176"/>
      <c r="D47" s="176"/>
      <c r="E47" s="176"/>
      <c r="F47" s="176"/>
      <c r="G47" s="176"/>
      <c r="H47" s="176"/>
      <c r="I47" s="176"/>
      <c r="J47" s="176"/>
      <c r="K47" s="177"/>
      <c r="L47" s="169"/>
    </row>
    <row r="48" spans="1:12" x14ac:dyDescent="0.2">
      <c r="A48" s="169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</row>
    <row r="49" spans="1:12" ht="15" thickBot="1" x14ac:dyDescent="0.25">
      <c r="A49" s="169"/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</row>
    <row r="50" spans="1:12" ht="20.25" x14ac:dyDescent="0.3">
      <c r="A50" s="645" t="s">
        <v>516</v>
      </c>
      <c r="B50" s="646"/>
      <c r="C50" s="646"/>
      <c r="D50" s="646"/>
      <c r="E50" s="646"/>
      <c r="F50" s="646"/>
      <c r="G50" s="646"/>
      <c r="H50" s="646"/>
      <c r="I50" s="646"/>
      <c r="J50" s="646"/>
      <c r="K50" s="647"/>
      <c r="L50" s="169"/>
    </row>
    <row r="51" spans="1:12" ht="20.25" x14ac:dyDescent="0.3">
      <c r="A51" s="642" t="s">
        <v>398</v>
      </c>
      <c r="B51" s="642"/>
      <c r="C51" s="171"/>
      <c r="D51" s="171"/>
      <c r="E51" s="171"/>
      <c r="F51" s="171"/>
      <c r="G51" s="171"/>
      <c r="H51" s="171"/>
      <c r="I51" s="171"/>
      <c r="J51" s="171"/>
      <c r="K51" s="173"/>
      <c r="L51" s="169"/>
    </row>
    <row r="52" spans="1:12" ht="18.75" thickBot="1" x14ac:dyDescent="0.3">
      <c r="A52" s="178"/>
      <c r="B52" s="180" t="s">
        <v>517</v>
      </c>
      <c r="C52" s="176"/>
      <c r="D52" s="176"/>
      <c r="E52" s="176"/>
      <c r="F52" s="176"/>
      <c r="G52" s="176"/>
      <c r="H52" s="176"/>
      <c r="I52" s="176"/>
      <c r="J52" s="176"/>
      <c r="K52" s="177"/>
      <c r="L52" s="169"/>
    </row>
    <row r="53" spans="1:12" x14ac:dyDescent="0.2">
      <c r="A53" s="169"/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</row>
    <row r="54" spans="1:12" x14ac:dyDescent="0.2"/>
    <row r="55" spans="1:12" x14ac:dyDescent="0.2"/>
    <row r="56" spans="1:12" x14ac:dyDescent="0.2"/>
  </sheetData>
  <sheetProtection algorithmName="SHA-512" hashValue="ZYPD05Zy5z2QRy/GUj30PlL+pRODD+h+dl7ag/rE5nbeCTBL4zlRf1SFXqKnEBrc7mL1j4226wPkgZp1VpdfHA==" saltValue="Wfe9a3qMxO6f0WSVK2zdyw==" spinCount="100000" sheet="1" objects="1" scenarios="1" selectLockedCells="1"/>
  <mergeCells count="39">
    <mergeCell ref="B26:K26"/>
    <mergeCell ref="B27:K27"/>
    <mergeCell ref="B22:K22"/>
    <mergeCell ref="A17:B17"/>
    <mergeCell ref="B23:K23"/>
    <mergeCell ref="B24:K24"/>
    <mergeCell ref="B25:K25"/>
    <mergeCell ref="B33:K33"/>
    <mergeCell ref="A4:K4"/>
    <mergeCell ref="B8:K8"/>
    <mergeCell ref="B9:K9"/>
    <mergeCell ref="B12:K12"/>
    <mergeCell ref="B13:K13"/>
    <mergeCell ref="A6:K6"/>
    <mergeCell ref="A16:K16"/>
    <mergeCell ref="A7:B7"/>
    <mergeCell ref="A11:B11"/>
    <mergeCell ref="B14:K14"/>
    <mergeCell ref="B28:K28"/>
    <mergeCell ref="B18:K18"/>
    <mergeCell ref="B19:K19"/>
    <mergeCell ref="B20:K20"/>
    <mergeCell ref="B21:K21"/>
    <mergeCell ref="B38:K38"/>
    <mergeCell ref="A51:B51"/>
    <mergeCell ref="B29:K29"/>
    <mergeCell ref="B34:K34"/>
    <mergeCell ref="B35:K35"/>
    <mergeCell ref="B36:K36"/>
    <mergeCell ref="B39:K39"/>
    <mergeCell ref="A50:K50"/>
    <mergeCell ref="A41:K41"/>
    <mergeCell ref="A42:B42"/>
    <mergeCell ref="A45:K45"/>
    <mergeCell ref="A46:B46"/>
    <mergeCell ref="B30:K30"/>
    <mergeCell ref="B31:K31"/>
    <mergeCell ref="B32:K32"/>
    <mergeCell ref="B37:K37"/>
  </mergeCells>
  <pageMargins left="0.7" right="0.7" top="0.75" bottom="0.75" header="0.3" footer="0.3"/>
  <pageSetup paperSize="9" scale="6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ورقة10"/>
  <dimension ref="A1:P45"/>
  <sheetViews>
    <sheetView rightToLeft="1" topLeftCell="D2" workbookViewId="0">
      <selection activeCell="O45" sqref="O45"/>
    </sheetView>
  </sheetViews>
  <sheetFormatPr defaultRowHeight="14.25" x14ac:dyDescent="0.2"/>
  <cols>
    <col min="6" max="6" width="10.75" bestFit="1" customWidth="1"/>
    <col min="8" max="8" width="14.25" customWidth="1"/>
    <col min="15" max="15" width="20.25" bestFit="1" customWidth="1"/>
  </cols>
  <sheetData>
    <row r="1" spans="1:16" ht="15" x14ac:dyDescent="0.25">
      <c r="A1">
        <v>2019</v>
      </c>
      <c r="B1">
        <v>1</v>
      </c>
      <c r="C1" t="s">
        <v>361</v>
      </c>
      <c r="E1">
        <f>'الشاشة الرئيسية'!F8</f>
        <v>0</v>
      </c>
      <c r="F1" s="74" t="e">
        <f>IF(TEXT(DATE(البرنامج!$C$5,البرنامج!$E$5,ROW()),"MM")=TEXT(البرنامج!$E$5,"DD"),DATE(البرنامج!$C$5,البرنامج!$E$5,ROW()),"")</f>
        <v>#NUM!</v>
      </c>
      <c r="H1" t="s">
        <v>504</v>
      </c>
      <c r="K1" t="s">
        <v>503</v>
      </c>
      <c r="O1" s="332" t="s">
        <v>529</v>
      </c>
      <c r="P1" s="332" t="s">
        <v>16</v>
      </c>
    </row>
    <row r="2" spans="1:16" ht="15" x14ac:dyDescent="0.25">
      <c r="A2">
        <v>2020</v>
      </c>
      <c r="B2">
        <v>2</v>
      </c>
      <c r="C2" t="s">
        <v>362</v>
      </c>
      <c r="E2">
        <f>E1+1</f>
        <v>1</v>
      </c>
      <c r="F2" s="74" t="e">
        <f>IF(TEXT(DATE(البرنامج!$C$5,البرنامج!$E$5,ROW()),"MM")=TEXT(البرنامج!$E$5,"DD"),DATE(البرنامج!$C$5,البرنامج!$E$5,ROW()),"")</f>
        <v>#NUM!</v>
      </c>
      <c r="H2" s="234">
        <v>44197</v>
      </c>
      <c r="J2">
        <f>COUNT(F1:F31)</f>
        <v>0</v>
      </c>
      <c r="K2" t="e">
        <f ca="1">NETWORKDAYS.INTL(F1,INDIRECT(M4),7,أيام.العطل.الرسمية)</f>
        <v>#NUM!</v>
      </c>
      <c r="M2" t="s">
        <v>525</v>
      </c>
      <c r="O2" s="332" t="s">
        <v>530</v>
      </c>
      <c r="P2" s="333">
        <v>44</v>
      </c>
    </row>
    <row r="3" spans="1:16" ht="15" x14ac:dyDescent="0.25">
      <c r="A3">
        <v>2021</v>
      </c>
      <c r="B3">
        <v>3</v>
      </c>
      <c r="C3" t="s">
        <v>363</v>
      </c>
      <c r="F3" s="74" t="e">
        <f>IF(TEXT(DATE(البرنامج!$C$5,البرنامج!$E$5,ROW()),"MM")=TEXT(البرنامج!$E$5,"DD"),DATE(البرنامج!$C$5,البرنامج!$E$5,ROW()),"")</f>
        <v>#NUM!</v>
      </c>
      <c r="H3" s="234">
        <v>44317</v>
      </c>
      <c r="O3" s="332" t="s">
        <v>531</v>
      </c>
      <c r="P3" s="333">
        <v>30</v>
      </c>
    </row>
    <row r="4" spans="1:16" ht="15" x14ac:dyDescent="0.25">
      <c r="A4">
        <v>2022</v>
      </c>
      <c r="B4">
        <v>4</v>
      </c>
      <c r="C4" t="s">
        <v>364</v>
      </c>
      <c r="F4" s="74" t="e">
        <f>IF(TEXT(DATE(البرنامج!$C$5,البرنامج!$E$5,ROW()),"MM")=TEXT(البرنامج!$E$5,"DD"),DATE(البرنامج!$C$5,البرنامج!$E$5,ROW()),"")</f>
        <v>#NUM!</v>
      </c>
      <c r="H4" s="234">
        <v>44297</v>
      </c>
      <c r="M4" t="str">
        <f>CONCATENATE(M2,J2)</f>
        <v>f0</v>
      </c>
      <c r="O4" s="332" t="s">
        <v>532</v>
      </c>
      <c r="P4" s="333">
        <v>35</v>
      </c>
    </row>
    <row r="5" spans="1:16" ht="15" x14ac:dyDescent="0.25">
      <c r="A5">
        <v>2023</v>
      </c>
      <c r="B5">
        <v>5</v>
      </c>
      <c r="C5" t="s">
        <v>365</v>
      </c>
      <c r="F5" s="74" t="e">
        <f>IF(TEXT(DATE(البرنامج!$C$5,البرنامج!$E$5,ROW()),"MM")=TEXT(البرنامج!$E$5,"DD"),DATE(البرنامج!$C$5,البرنامج!$E$5,ROW()),"")</f>
        <v>#NUM!</v>
      </c>
      <c r="H5" s="234">
        <v>44341</v>
      </c>
      <c r="O5" s="332" t="s">
        <v>533</v>
      </c>
      <c r="P5" s="333">
        <v>14</v>
      </c>
    </row>
    <row r="6" spans="1:16" ht="15" x14ac:dyDescent="0.25">
      <c r="A6">
        <v>2024</v>
      </c>
      <c r="B6">
        <v>6</v>
      </c>
      <c r="C6" t="s">
        <v>366</v>
      </c>
      <c r="F6" s="74" t="e">
        <f>IF(TEXT(DATE(البرنامج!$C$5,البرنامج!$E$5,ROW()),"MM")=TEXT(البرنامج!$E$5,"DD"),DATE(البرنامج!$C$5,البرنامج!$E$5,ROW()),"")</f>
        <v>#NUM!</v>
      </c>
      <c r="H6" s="234"/>
      <c r="O6" s="332" t="s">
        <v>534</v>
      </c>
      <c r="P6" s="333">
        <v>47</v>
      </c>
    </row>
    <row r="7" spans="1:16" ht="15" x14ac:dyDescent="0.25">
      <c r="A7">
        <v>2025</v>
      </c>
      <c r="B7">
        <v>7</v>
      </c>
      <c r="C7" t="s">
        <v>367</v>
      </c>
      <c r="F7" s="74" t="e">
        <f>IF(TEXT(DATE(البرنامج!$C$5,البرنامج!$E$5,ROW()),"MM")=TEXT(البرنامج!$E$5,"DD"),DATE(البرنامج!$C$5,البرنامج!$E$5,ROW()),"")</f>
        <v>#NUM!</v>
      </c>
      <c r="H7" s="234"/>
      <c r="O7" s="332" t="s">
        <v>535</v>
      </c>
      <c r="P7" s="333">
        <v>22</v>
      </c>
    </row>
    <row r="8" spans="1:16" ht="15" x14ac:dyDescent="0.25">
      <c r="A8">
        <v>2026</v>
      </c>
      <c r="B8">
        <v>8</v>
      </c>
      <c r="C8" t="s">
        <v>368</v>
      </c>
      <c r="F8" s="74" t="e">
        <f>IF(TEXT(DATE(البرنامج!$C$5,البرنامج!$E$5,ROW()),"MM")=TEXT(البرنامج!$E$5,"DD"),DATE(البرنامج!$C$5,البرنامج!$E$5,ROW()),"")</f>
        <v>#NUM!</v>
      </c>
      <c r="H8" s="234"/>
      <c r="O8" s="332" t="s">
        <v>536</v>
      </c>
      <c r="P8" s="333">
        <v>12</v>
      </c>
    </row>
    <row r="9" spans="1:16" ht="15" x14ac:dyDescent="0.25">
      <c r="A9">
        <v>2027</v>
      </c>
      <c r="B9">
        <v>9</v>
      </c>
      <c r="C9" t="s">
        <v>369</v>
      </c>
      <c r="F9" s="74" t="e">
        <f>IF(TEXT(DATE(البرنامج!$C$5,البرنامج!$E$5,ROW()),"MM")=TEXT(البرنامج!$E$5,"DD"),DATE(البرنامج!$C$5,البرنامج!$E$5,ROW()),"")</f>
        <v>#NUM!</v>
      </c>
      <c r="H9" s="234"/>
      <c r="O9" s="332" t="s">
        <v>537</v>
      </c>
      <c r="P9" s="333">
        <v>17</v>
      </c>
    </row>
    <row r="10" spans="1:16" ht="15" x14ac:dyDescent="0.25">
      <c r="A10">
        <v>2028</v>
      </c>
      <c r="B10">
        <v>10</v>
      </c>
      <c r="C10" t="s">
        <v>370</v>
      </c>
      <c r="F10" s="74" t="e">
        <f>IF(TEXT(DATE(البرنامج!$C$5,البرنامج!$E$5,ROW()),"MM")=TEXT(البرنامج!$E$5,"DD"),DATE(البرنامج!$C$5,البرنامج!$E$5,ROW()),"")</f>
        <v>#NUM!</v>
      </c>
      <c r="O10" s="332" t="s">
        <v>538</v>
      </c>
      <c r="P10" s="333">
        <v>10</v>
      </c>
    </row>
    <row r="11" spans="1:16" ht="15" x14ac:dyDescent="0.25">
      <c r="A11">
        <v>2029</v>
      </c>
      <c r="B11">
        <v>11</v>
      </c>
      <c r="C11" t="s">
        <v>371</v>
      </c>
      <c r="F11" s="74" t="e">
        <f>IF(TEXT(DATE(البرنامج!$C$5,البرنامج!$E$5,ROW()),"MM")=TEXT(البرنامج!$E$5,"DD"),DATE(البرنامج!$C$5,البرنامج!$E$5,ROW()),"")</f>
        <v>#NUM!</v>
      </c>
      <c r="O11" s="332" t="s">
        <v>539</v>
      </c>
      <c r="P11" s="333">
        <v>22</v>
      </c>
    </row>
    <row r="12" spans="1:16" ht="15" x14ac:dyDescent="0.25">
      <c r="A12">
        <v>2030</v>
      </c>
      <c r="B12">
        <v>12</v>
      </c>
      <c r="C12" t="s">
        <v>372</v>
      </c>
      <c r="F12" s="74" t="e">
        <f>IF(TEXT(DATE(البرنامج!$C$5,البرنامج!$E$5,ROW()),"MM")=TEXT(البرنامج!$E$5,"DD"),DATE(البرنامج!$C$5,البرنامج!$E$5,ROW()),"")</f>
        <v>#NUM!</v>
      </c>
      <c r="O12" s="332" t="s">
        <v>540</v>
      </c>
      <c r="P12" s="333">
        <v>14</v>
      </c>
    </row>
    <row r="13" spans="1:16" ht="15" x14ac:dyDescent="0.25">
      <c r="B13" t="s">
        <v>15</v>
      </c>
      <c r="C13" s="75">
        <v>1</v>
      </c>
      <c r="D13" s="75">
        <v>0</v>
      </c>
      <c r="F13" s="74" t="e">
        <f>IF(TEXT(DATE(البرنامج!$C$5,البرنامج!$E$5,ROW()),"MM")=TEXT(البرنامج!$E$5,"DD"),DATE(البرنامج!$C$5,البرنامج!$E$5,ROW()),"")</f>
        <v>#NUM!</v>
      </c>
      <c r="O13" s="332" t="s">
        <v>418</v>
      </c>
      <c r="P13" s="333">
        <v>38</v>
      </c>
    </row>
    <row r="14" spans="1:16" ht="15" x14ac:dyDescent="0.25">
      <c r="B14" t="s">
        <v>377</v>
      </c>
      <c r="C14" s="75">
        <v>0.75</v>
      </c>
      <c r="D14" s="75">
        <v>0.25</v>
      </c>
      <c r="F14" s="74" t="e">
        <f>IF(TEXT(DATE(البرنامج!$C$5,البرنامج!$E$5,ROW()),"MM")=TEXT(البرنامج!$E$5,"DD"),DATE(البرنامج!$C$5,البرنامج!$E$5,ROW()),"")</f>
        <v>#NUM!</v>
      </c>
      <c r="O14" s="332" t="s">
        <v>541</v>
      </c>
      <c r="P14" s="333">
        <v>19</v>
      </c>
    </row>
    <row r="15" spans="1:16" ht="15" x14ac:dyDescent="0.25">
      <c r="B15" t="s">
        <v>14</v>
      </c>
      <c r="C15" s="75">
        <v>0</v>
      </c>
      <c r="D15" s="75">
        <v>1</v>
      </c>
      <c r="F15" s="74" t="e">
        <f>IF(TEXT(DATE(البرنامج!$C$5,البرنامج!$E$5,ROW()),"MM")=TEXT(البرنامج!$E$5,"DD"),DATE(البرنامج!$C$5,البرنامج!$E$5,ROW()),"")</f>
        <v>#NUM!</v>
      </c>
      <c r="O15" s="332" t="s">
        <v>542</v>
      </c>
      <c r="P15" s="333">
        <v>29</v>
      </c>
    </row>
    <row r="16" spans="1:16" ht="15" x14ac:dyDescent="0.25">
      <c r="B16" s="10" t="s">
        <v>434</v>
      </c>
      <c r="C16" s="75">
        <v>0.25</v>
      </c>
      <c r="D16" s="75">
        <v>0.75</v>
      </c>
      <c r="F16" s="74" t="e">
        <f>IF(TEXT(DATE(البرنامج!$C$5,البرنامج!$E$5,ROW()),"MM")=TEXT(البرنامج!$E$5,"DD"),DATE(البرنامج!$C$5,البرنامج!$E$5,ROW()),"")</f>
        <v>#NUM!</v>
      </c>
      <c r="O16" s="332" t="s">
        <v>543</v>
      </c>
      <c r="P16" s="333">
        <v>25</v>
      </c>
    </row>
    <row r="17" spans="2:16" ht="15" x14ac:dyDescent="0.25">
      <c r="B17" t="s">
        <v>15</v>
      </c>
      <c r="C17" s="75">
        <v>0</v>
      </c>
      <c r="F17" s="74" t="e">
        <f>IF(TEXT(DATE(البرنامج!$C$5,البرنامج!$E$5,ROW()),"MM")=TEXT(البرنامج!$E$5,"DD"),DATE(البرنامج!$C$5,البرنامج!$E$5,ROW()),"")</f>
        <v>#NUM!</v>
      </c>
      <c r="O17" s="332" t="s">
        <v>544</v>
      </c>
      <c r="P17" s="333">
        <v>10</v>
      </c>
    </row>
    <row r="18" spans="2:16" ht="15" x14ac:dyDescent="0.25">
      <c r="B18" t="s">
        <v>377</v>
      </c>
      <c r="C18" s="75">
        <v>0.75</v>
      </c>
      <c r="F18" s="74" t="e">
        <f>IF(TEXT(DATE(البرنامج!$C$5,البرنامج!$E$5,ROW()),"MM")=TEXT(البرنامج!$E$5,"DD"),DATE(البرنامج!$C$5,البرنامج!$E$5,ROW()),"")</f>
        <v>#NUM!</v>
      </c>
      <c r="O18" s="332" t="s">
        <v>545</v>
      </c>
      <c r="P18" s="333">
        <v>10</v>
      </c>
    </row>
    <row r="19" spans="2:16" ht="15" x14ac:dyDescent="0.25">
      <c r="B19" t="s">
        <v>14</v>
      </c>
      <c r="C19" s="75">
        <v>1</v>
      </c>
      <c r="F19" s="74" t="e">
        <f>IF(TEXT(DATE(البرنامج!$C$5,البرنامج!$E$5,ROW()),"MM")=TEXT(البرنامج!$E$5,"DD"),DATE(البرنامج!$C$5,البرنامج!$E$5,ROW()),"")</f>
        <v>#NUM!</v>
      </c>
      <c r="O19" s="332" t="s">
        <v>546</v>
      </c>
      <c r="P19" s="333">
        <v>25</v>
      </c>
    </row>
    <row r="20" spans="2:16" ht="15" x14ac:dyDescent="0.25">
      <c r="B20" t="s">
        <v>378</v>
      </c>
      <c r="C20" s="75">
        <v>0.75</v>
      </c>
      <c r="F20" s="74" t="e">
        <f>IF(TEXT(DATE(البرنامج!$C$5,البرنامج!$E$5,ROW()),"MM")=TEXT(البرنامج!$E$5,"DD"),DATE(البرنامج!$C$5,البرنامج!$E$5,ROW()),"")</f>
        <v>#NUM!</v>
      </c>
      <c r="O20" s="332" t="s">
        <v>547</v>
      </c>
      <c r="P20" s="333">
        <v>62</v>
      </c>
    </row>
    <row r="21" spans="2:16" ht="15" x14ac:dyDescent="0.25">
      <c r="F21" s="74" t="e">
        <f>IF(TEXT(DATE(البرنامج!$C$5,البرنامج!$E$5,ROW()),"MM")=TEXT(البرنامج!$E$5,"DD"),DATE(البرنامج!$C$5,البرنامج!$E$5,ROW()),"")</f>
        <v>#NUM!</v>
      </c>
      <c r="O21" s="332" t="s">
        <v>548</v>
      </c>
      <c r="P21" s="333">
        <v>27</v>
      </c>
    </row>
    <row r="22" spans="2:16" ht="15" x14ac:dyDescent="0.25">
      <c r="F22" s="74" t="e">
        <f>IF(TEXT(DATE(البرنامج!$C$5,البرنامج!$E$5,ROW()),"MM")=TEXT(البرنامج!$E$5,"DD"),DATE(البرنامج!$C$5,البرنامج!$E$5,ROW()),"")</f>
        <v>#NUM!</v>
      </c>
      <c r="O22" s="332" t="s">
        <v>549</v>
      </c>
      <c r="P22" s="333">
        <v>17</v>
      </c>
    </row>
    <row r="23" spans="2:16" ht="15" x14ac:dyDescent="0.25">
      <c r="F23" s="74" t="e">
        <f>IF(TEXT(DATE(البرنامج!$C$5,البرنامج!$E$5,ROW()),"MM")=TEXT(البرنامج!$E$5,"DD"),DATE(البرنامج!$C$5,البرنامج!$E$5,ROW()),"")</f>
        <v>#NUM!</v>
      </c>
      <c r="O23" s="332" t="s">
        <v>550</v>
      </c>
      <c r="P23" s="333">
        <v>22</v>
      </c>
    </row>
    <row r="24" spans="2:16" ht="15" x14ac:dyDescent="0.25">
      <c r="F24" s="74" t="e">
        <f>IF(TEXT(DATE(البرنامج!$C$5,البرنامج!$E$5,ROW()),"MM")=TEXT(البرنامج!$E$5,"DD"),DATE(البرنامج!$C$5,البرنامج!$E$5,ROW()),"")</f>
        <v>#NUM!</v>
      </c>
      <c r="O24" s="332" t="s">
        <v>551</v>
      </c>
      <c r="P24" s="333">
        <v>27</v>
      </c>
    </row>
    <row r="25" spans="2:16" ht="15" x14ac:dyDescent="0.25">
      <c r="F25" s="74" t="e">
        <f>IF(TEXT(DATE(البرنامج!$C$5,البرنامج!$E$5,ROW()),"MM")=TEXT(البرنامج!$E$5,"DD"),DATE(البرنامج!$C$5,البرنامج!$E$5,ROW()),"")</f>
        <v>#NUM!</v>
      </c>
      <c r="O25" s="332" t="s">
        <v>552</v>
      </c>
      <c r="P25" s="333">
        <v>27</v>
      </c>
    </row>
    <row r="26" spans="2:16" ht="15" x14ac:dyDescent="0.25">
      <c r="F26" s="74" t="e">
        <f>IF(TEXT(DATE(البرنامج!$C$5,البرنامج!$E$5,ROW()),"MM")=TEXT(البرنامج!$E$5,"DD"),DATE(البرنامج!$C$5,البرنامج!$E$5,ROW()),"")</f>
        <v>#NUM!</v>
      </c>
      <c r="O26" s="332" t="s">
        <v>553</v>
      </c>
      <c r="P26" s="333">
        <v>24</v>
      </c>
    </row>
    <row r="27" spans="2:16" ht="15" x14ac:dyDescent="0.25">
      <c r="F27" s="74" t="e">
        <f>IF(TEXT(DATE(البرنامج!$C$5,البرنامج!$E$5,ROW()),"MM")=TEXT(البرنامج!$E$5,"DD"),DATE(البرنامج!$C$5,البرنامج!$E$5,ROW()),"")</f>
        <v>#NUM!</v>
      </c>
      <c r="O27" s="332" t="s">
        <v>526</v>
      </c>
      <c r="P27" s="333">
        <v>15</v>
      </c>
    </row>
    <row r="28" spans="2:16" ht="15" x14ac:dyDescent="0.25">
      <c r="F28" s="74" t="e">
        <f>IF(TEXT(DATE(البرنامج!$C$5,البرنامج!$E$5,ROW()),"MM")=TEXT(البرنامج!$E$5,"DD"),DATE(البرنامج!$C$5,البرنامج!$E$5,ROW()),"")</f>
        <v>#NUM!</v>
      </c>
      <c r="O28" s="332" t="s">
        <v>554</v>
      </c>
      <c r="P28" s="333">
        <v>41</v>
      </c>
    </row>
    <row r="29" spans="2:16" ht="15" x14ac:dyDescent="0.25">
      <c r="F29" s="74" t="e">
        <f>IF(TEXT(DATE(البرنامج!$C$5,البرنامج!$E$5,ROW()),"MM")=TEXT(البرنامج!$E$5,"DD"),DATE(البرنامج!$C$5,البرنامج!$E$5,ROW()),"")</f>
        <v>#NUM!</v>
      </c>
      <c r="O29" s="332" t="s">
        <v>555</v>
      </c>
      <c r="P29" s="333">
        <v>29</v>
      </c>
    </row>
    <row r="30" spans="2:16" ht="15" x14ac:dyDescent="0.25">
      <c r="F30" s="74" t="e">
        <f>IF(TEXT(DATE(البرنامج!$C$5,البرنامج!$E$5,ROW()),"MM")=TEXT(البرنامج!$E$5,"DD"),DATE(البرنامج!$C$5,البرنامج!$E$5,ROW()),"")</f>
        <v>#NUM!</v>
      </c>
      <c r="O30" s="332" t="s">
        <v>556</v>
      </c>
      <c r="P30" s="333">
        <v>27</v>
      </c>
    </row>
    <row r="31" spans="2:16" ht="15" x14ac:dyDescent="0.25">
      <c r="F31" s="74" t="e">
        <f>IF(TEXT(DATE(البرنامج!$C$5,البرنامج!$E$5,ROW()),"MM")=TEXT(البرنامج!$E$5,"DD"),DATE(البرنامج!$C$5,البرنامج!$E$5,ROW()),"")</f>
        <v>#NUM!</v>
      </c>
      <c r="O31" s="332" t="s">
        <v>557</v>
      </c>
      <c r="P31" s="333">
        <v>26</v>
      </c>
    </row>
    <row r="32" spans="2:16" ht="15" x14ac:dyDescent="0.25">
      <c r="O32" s="332" t="s">
        <v>558</v>
      </c>
      <c r="P32" s="333">
        <v>19</v>
      </c>
    </row>
    <row r="33" spans="15:16" ht="15" x14ac:dyDescent="0.25">
      <c r="O33" s="332" t="s">
        <v>559</v>
      </c>
      <c r="P33" s="333">
        <v>32</v>
      </c>
    </row>
    <row r="34" spans="15:16" ht="15" x14ac:dyDescent="0.25">
      <c r="O34" s="332" t="s">
        <v>560</v>
      </c>
      <c r="P34" s="333">
        <v>18</v>
      </c>
    </row>
    <row r="35" spans="15:16" ht="15" x14ac:dyDescent="0.25">
      <c r="O35" s="332" t="s">
        <v>561</v>
      </c>
      <c r="P35" s="333">
        <v>21</v>
      </c>
    </row>
    <row r="36" spans="15:16" ht="15" x14ac:dyDescent="0.25">
      <c r="O36" s="332" t="s">
        <v>562</v>
      </c>
      <c r="P36" s="333">
        <v>31</v>
      </c>
    </row>
    <row r="37" spans="15:16" ht="15" x14ac:dyDescent="0.25">
      <c r="O37" s="332" t="s">
        <v>563</v>
      </c>
      <c r="P37" s="333">
        <v>24</v>
      </c>
    </row>
    <row r="38" spans="15:16" ht="15" x14ac:dyDescent="0.25">
      <c r="O38" s="332" t="s">
        <v>564</v>
      </c>
      <c r="P38" s="333">
        <v>14</v>
      </c>
    </row>
    <row r="39" spans="15:16" ht="15" x14ac:dyDescent="0.25">
      <c r="O39" s="332" t="s">
        <v>565</v>
      </c>
      <c r="P39" s="333">
        <v>17</v>
      </c>
    </row>
    <row r="40" spans="15:16" ht="15" x14ac:dyDescent="0.25">
      <c r="O40" s="332" t="s">
        <v>566</v>
      </c>
      <c r="P40" s="333">
        <v>11</v>
      </c>
    </row>
    <row r="41" spans="15:16" ht="15" x14ac:dyDescent="0.25">
      <c r="O41" s="332" t="s">
        <v>567</v>
      </c>
      <c r="P41" s="333">
        <v>12</v>
      </c>
    </row>
    <row r="42" spans="15:16" ht="15" x14ac:dyDescent="0.25">
      <c r="O42" s="332" t="s">
        <v>568</v>
      </c>
      <c r="P42" s="333">
        <v>13</v>
      </c>
    </row>
    <row r="43" spans="15:16" ht="15" x14ac:dyDescent="0.25">
      <c r="O43" s="332" t="s">
        <v>569</v>
      </c>
      <c r="P43" s="333">
        <v>19</v>
      </c>
    </row>
    <row r="44" spans="15:16" ht="15" x14ac:dyDescent="0.25">
      <c r="O44" s="332" t="s">
        <v>602</v>
      </c>
    </row>
    <row r="45" spans="15:16" ht="15" x14ac:dyDescent="0.25">
      <c r="O45" s="332" t="s">
        <v>603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11</vt:i4>
      </vt:variant>
      <vt:variant>
        <vt:lpstr>نطاقات تمت تسميتها</vt:lpstr>
      </vt:variant>
      <vt:variant>
        <vt:i4>86</vt:i4>
      </vt:variant>
    </vt:vector>
  </HeadingPairs>
  <TitlesOfParts>
    <vt:vector size="97" baseType="lpstr">
      <vt:lpstr>الشاشة الرئيسية</vt:lpstr>
      <vt:lpstr>متلقي الخدمة ومكان التنفيذ</vt:lpstr>
      <vt:lpstr>البرنامج</vt:lpstr>
      <vt:lpstr>تقرير الانجاز الشهري</vt:lpstr>
      <vt:lpstr>خلاصةبرنامج</vt:lpstr>
      <vt:lpstr>رسم بياني للإنجاز الكلي</vt:lpstr>
      <vt:lpstr>الخلاصة</vt:lpstr>
      <vt:lpstr>تعليمات</vt:lpstr>
      <vt:lpstr>date</vt:lpstr>
      <vt:lpstr>Q1</vt:lpstr>
      <vt:lpstr>Q2</vt:lpstr>
      <vt:lpstr>EMAD</vt:lpstr>
      <vt:lpstr>EMAD10</vt:lpstr>
      <vt:lpstr>EMAD2</vt:lpstr>
      <vt:lpstr>EMAD3</vt:lpstr>
      <vt:lpstr>EMAD4</vt:lpstr>
      <vt:lpstr>EMAD5</vt:lpstr>
      <vt:lpstr>EMAD9</vt:lpstr>
      <vt:lpstr>ldate</vt:lpstr>
      <vt:lpstr>البرنامج!Print_Area</vt:lpstr>
      <vt:lpstr>'الشاشة الرئيسية'!Print_Area</vt:lpstr>
      <vt:lpstr>تعليمات!Print_Area</vt:lpstr>
      <vt:lpstr>خلاصةبرنامج!Print_Area</vt:lpstr>
      <vt:lpstr>'رسم بياني للإنجاز الكلي'!Print_Area</vt:lpstr>
      <vt:lpstr>SAMER</vt:lpstr>
      <vt:lpstr>أداء.الطلبة.والتقييم</vt:lpstr>
      <vt:lpstr>إدارة.الموارد</vt:lpstr>
      <vt:lpstr>إدارة.الموارد.f</vt:lpstr>
      <vt:lpstr>اسماء.المديريات</vt:lpstr>
      <vt:lpstr>الاتصال.والتواصل</vt:lpstr>
      <vt:lpstr>الإدارة</vt:lpstr>
      <vt:lpstr>الأساليب</vt:lpstr>
      <vt:lpstr>التخصص</vt:lpstr>
      <vt:lpstr>التخصصات</vt:lpstr>
      <vt:lpstr>التخطيط.والتقييم</vt:lpstr>
      <vt:lpstr>التربية.الاسلامية</vt:lpstr>
      <vt:lpstr>التعلم.المتمركز.حول.الطالب</vt:lpstr>
      <vt:lpstr>التعليم.والتعلم</vt:lpstr>
      <vt:lpstr>التمكين</vt:lpstr>
      <vt:lpstr>التنفيذ</vt:lpstr>
      <vt:lpstr>التنمية.المهنية</vt:lpstr>
      <vt:lpstr>الحاسوب</vt:lpstr>
      <vt:lpstr>الدور</vt:lpstr>
      <vt:lpstr>الرياضيات</vt:lpstr>
      <vt:lpstr>الصفوف.الثلاث.الأولى</vt:lpstr>
      <vt:lpstr>الفيزياء</vt:lpstr>
      <vt:lpstr>القيادة</vt:lpstr>
      <vt:lpstr>القيادة.المتمركزة.حول.التعلم</vt:lpstr>
      <vt:lpstr>القيادة.المتمركزة.حول.المتعلم</vt:lpstr>
      <vt:lpstr>القيادة.المتمركزو</vt:lpstr>
      <vt:lpstr>القيادة.والإدارة</vt:lpstr>
      <vt:lpstr>القيادة.والقيم.والرؤية</vt:lpstr>
      <vt:lpstr>الكيمياء</vt:lpstr>
      <vt:lpstr>اللغة.الانجليزية</vt:lpstr>
      <vt:lpstr>اللغة.العربية</vt:lpstr>
      <vt:lpstr>اللغة.الفرنسية</vt:lpstr>
      <vt:lpstr>المباحث</vt:lpstr>
      <vt:lpstr>المدرسةوالمجتمع</vt:lpstr>
      <vt:lpstr>المناهج.والتدريس</vt:lpstr>
      <vt:lpstr>اليوم</vt:lpstr>
      <vt:lpstr>اناث</vt:lpstr>
      <vt:lpstr>أيام.العطل.الرسمية</vt:lpstr>
      <vt:lpstr>بيئة.الطالب</vt:lpstr>
      <vt:lpstr>تاريخ</vt:lpstr>
      <vt:lpstr>تخصص</vt:lpstr>
      <vt:lpstr>تربية.خاصة</vt:lpstr>
      <vt:lpstr>تربية.رياضية</vt:lpstr>
      <vt:lpstr>تربية.فنية</vt:lpstr>
      <vt:lpstr>تربية.مهنية</vt:lpstr>
      <vt:lpstr>تربية.موسيقية</vt:lpstr>
      <vt:lpstr>تربية.وطنية</vt:lpstr>
      <vt:lpstr>تركيز.المدرسة</vt:lpstr>
      <vt:lpstr>تعلم.وتعليم</vt:lpstr>
      <vt:lpstr>ثقافة.مالية</vt:lpstr>
      <vt:lpstr>جغرافيا</vt:lpstr>
      <vt:lpstr>جنس</vt:lpstr>
      <vt:lpstr>دعم.التعلم</vt:lpstr>
      <vt:lpstr>ذكور</vt:lpstr>
      <vt:lpstr>رياض.أطفال</vt:lpstr>
      <vt:lpstr>عام</vt:lpstr>
      <vt:lpstr>علوم.أرض</vt:lpstr>
      <vt:lpstr>علوم.حياتية</vt:lpstr>
      <vt:lpstr>علوم.عامة</vt:lpstr>
      <vt:lpstr>فروع.التعليم.الصناعي</vt:lpstr>
      <vt:lpstr>فروع.تعليم.مهني</vt:lpstr>
      <vt:lpstr>فئة</vt:lpstr>
      <vt:lpstr>مبرر</vt:lpstr>
      <vt:lpstr>مختص</vt:lpstr>
      <vt:lpstr>مدرسة</vt:lpstr>
      <vt:lpstr>مدير</vt:lpstr>
      <vt:lpstr>مدير.مدرسة</vt:lpstr>
      <vt:lpstr>مشاركة.المجتمع</vt:lpstr>
      <vt:lpstr>مشاركة.اولياء.الأمور</vt:lpstr>
      <vt:lpstr>مشرف</vt:lpstr>
      <vt:lpstr>معلم</vt:lpstr>
      <vt:lpstr>معلمة</vt:lpstr>
      <vt:lpstr>وظيفة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Dr-Mahdi Smadi</dc:creator>
  <cp:lastModifiedBy>Mahdi</cp:lastModifiedBy>
  <cp:lastPrinted>2021-08-06T23:04:13Z</cp:lastPrinted>
  <dcterms:created xsi:type="dcterms:W3CDTF">2019-11-06T21:59:41Z</dcterms:created>
  <dcterms:modified xsi:type="dcterms:W3CDTF">2021-09-01T01:42:57Z</dcterms:modified>
</cp:coreProperties>
</file>