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شغل وزارة\لجنة تعديل برمجيات الانجاز\"/>
    </mc:Choice>
  </mc:AlternateContent>
  <bookViews>
    <workbookView xWindow="0" yWindow="0" windowWidth="20490" windowHeight="7785" tabRatio="799" firstSheet="1" activeTab="1"/>
  </bookViews>
  <sheets>
    <sheet name="date" sheetId="54" state="hidden" r:id="rId1"/>
    <sheet name="الشاشة الرئيسيىة" sheetId="52" r:id="rId2"/>
    <sheet name="البرنامج" sheetId="43" r:id="rId3"/>
    <sheet name="خلاصةبرنامج" sheetId="8" r:id="rId4"/>
    <sheet name="تقرير الانجاز الشهري" sheetId="53" r:id="rId5"/>
    <sheet name="الخلاصة" sheetId="26" r:id="rId6"/>
    <sheet name="Q1" sheetId="45" state="hidden" r:id="rId7"/>
    <sheet name="Q2" sheetId="46" state="hidden" r:id="rId8"/>
    <sheet name="Q3" sheetId="55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ldate">date!$F:$F</definedName>
    <definedName name="_xlnm.Print_Area" localSheetId="2">البرنامج!$A$1:$P$52</definedName>
    <definedName name="_xlnm.Print_Area" localSheetId="5">الخلاصة!$A$1:$BF$10</definedName>
    <definedName name="_xlnm.Print_Area" localSheetId="1">'الشاشة الرئيسيىة'!$A$1:$K$23</definedName>
    <definedName name="_xlnm.Print_Area" localSheetId="4">'تقرير الانجاز الشهري'!$A$1:$J$45</definedName>
    <definedName name="_xlnm.Print_Area" localSheetId="3">خلاصةبرنامج!$A$1:$L$56</definedName>
    <definedName name="أداء.الطلبة.والتقييم">'Q1'!$R$4:$R$6</definedName>
    <definedName name="إدارة.الموارد">'Q1'!$I$3:$I$5</definedName>
    <definedName name="إدارة.الموارد.f">'Q1'!$I$14:$I$16</definedName>
    <definedName name="إدارة.الموارد.m">'Q1'!$I$3:$I$5</definedName>
    <definedName name="الاتصال.والتواصل">'Q1'!$H$3:$H$5</definedName>
    <definedName name="الاتصال.والتواصل.f">'Q1'!$H$14:$H$16</definedName>
    <definedName name="الاتصال.والتواصل.m">'Q1'!$H$3:$H$5</definedName>
    <definedName name="الإدارة">'Q1'!$AB$4:$AB$6</definedName>
    <definedName name="الأساليب" localSheetId="0">خلاصةبرنامج!$G$7:$G$17</definedName>
    <definedName name="الأساليب" localSheetId="1">خلاصةبرنامج!$G$7:$G$17</definedName>
    <definedName name="الأساليب">خلاصةبرنامج!$G$7:$G$17</definedName>
    <definedName name="الأسبوع">'Q1'!$D$21:$D$25</definedName>
    <definedName name="التخصص" localSheetId="0">'Q3'!$B$5:$B$27</definedName>
    <definedName name="التخطيط">'Q1'!$A$35:$A$40</definedName>
    <definedName name="التخطيط.والتقييم">'Q1'!$G$3:$G$6</definedName>
    <definedName name="التخطيط.والتقييم.f">'Q1'!$G$14:$G$17</definedName>
    <definedName name="التخطيط.والتقييم.m">'Q1'!$G$3:$G$6</definedName>
    <definedName name="التربية.الاسلامية">'Q2'!$C$3:$L$3</definedName>
    <definedName name="التعلم.المتمركز.حول.الطالب">'Q1'!$F$3:$F$5</definedName>
    <definedName name="التعلم.المتمركز.حول.الطالب.f">'Q1'!$F$14:$F$16</definedName>
    <definedName name="التعلم.المتمركز.حول.الطالب.m">'Q1'!$F$3:$F$5</definedName>
    <definedName name="التعلم.المتمركز.حول.الطالب.ة.m">'Q1'!$F$3:$F$5</definedName>
    <definedName name="التعليم.والتعلم">'Q1'!$P$3:$P$4</definedName>
    <definedName name="التمكين">'Q1'!$V$4</definedName>
    <definedName name="التنمية.المهننية">'Q1'!$J$3:$J$4</definedName>
    <definedName name="التنمية.المهننية.m">'Q1'!$J$3:$J$4</definedName>
    <definedName name="التنمية.المهنية">'Q1'!$J$3:$J$4</definedName>
    <definedName name="التنمية.المهنية.f">'Q1'!$J$14:$J$15</definedName>
    <definedName name="الحاسوب">'Q2'!$C$11:$L$11</definedName>
    <definedName name="الدور">[1]Q1!$C$30:$C$33</definedName>
    <definedName name="الرياضيات">'Q2'!$C$10:$L$10</definedName>
    <definedName name="العلوم">'Q2'!$C$8:$L$8</definedName>
    <definedName name="القيادة.المتمركزة.حول.التعلم">'Q1'!$F$3:$F$5</definedName>
    <definedName name="القيادة.المتمركزة.حول.المتعلم">'Q1'!$F$3:$F$5</definedName>
    <definedName name="القيادة.المتمركزو">'Q1'!$F$3:$F$5</definedName>
    <definedName name="القيادة.والإدارة">'Q1'!$Z$3:$Z$4</definedName>
    <definedName name="القيادة.والقيم.والرؤية">'Q1'!$E$3:$E$5</definedName>
    <definedName name="القيادة.والقيم.والرؤية.f">'Q1'!$E$14:$E$16</definedName>
    <definedName name="القيادة.والقيم.والرؤية.m">'Q1'!$E$3:$E$5</definedName>
    <definedName name="اللغة.الانجليزية">'Q2'!$C$13:$L$13</definedName>
    <definedName name="اللغة.العربية">'Q2'!$C$4:$L$4</definedName>
    <definedName name="اللغة.الفرنسية">'Q2'!$C$23:$L$23</definedName>
    <definedName name="المدرسةوالمجتمع">'Q1'!$W$3:$W$4</definedName>
    <definedName name="المناهج.والتدريس">'Q1'!$Q$4:$Q$7</definedName>
    <definedName name="اليوم" localSheetId="0">[1]Q1!$B$21:$B$25</definedName>
    <definedName name="اليوم" localSheetId="1">[2]Q1!$B$21:$B$25</definedName>
    <definedName name="اليوم">'Q1'!$B$21:$B$25</definedName>
    <definedName name="اناث">'Q1'!$I$21:$I$24</definedName>
    <definedName name="أيام.العطل.الرسمية">date!$N$2:$N$9</definedName>
    <definedName name="بيانات_المشرفين" localSheetId="0">[3]Esupervisor!$B$4:$H$200</definedName>
    <definedName name="بيانات_المشرفين" localSheetId="1">[4]Esupervisor!$B$4:$H$200</definedName>
    <definedName name="بيانات_المشرفين">[3]Esupervisor!$B$4:$H$200</definedName>
    <definedName name="بيئة.الطالب">'Q1'!$S$3:$S$5</definedName>
    <definedName name="تاريخ">'Q2'!$C$5:$L$5</definedName>
    <definedName name="تخصص" localSheetId="0">[1]Q2!$B$3:$B$23</definedName>
    <definedName name="تخصص" localSheetId="1">[2]Q2!$B$3:$B$23</definedName>
    <definedName name="تخصص">'Q2'!$B$3:$B$23</definedName>
    <definedName name="تربية.خاصة">'Q2'!$C$14:$L$14</definedName>
    <definedName name="تربية.رياضية">'Q2'!$C$20:$L$20</definedName>
    <definedName name="تربية.فنية">'Q2'!$C$9:$L$9</definedName>
    <definedName name="تربية.مهنية">'Q2'!$C$22:$L$22</definedName>
    <definedName name="تربية.موسيقية">'Q2'!$C$12:$L$12</definedName>
    <definedName name="تربية.وطنية">'Q2'!$C$7:$L$7</definedName>
    <definedName name="تركيز.المدرسة">'Q1'!$T$4:$T$5</definedName>
    <definedName name="تعلم.وتعليم">'Q1'!$P$3:$P$4</definedName>
    <definedName name="جغرافيا">'Q2'!$C$6:$L$6</definedName>
    <definedName name="جنس" localSheetId="0">[1]Q1!$I$29:$I$30</definedName>
    <definedName name="جنس" localSheetId="1">[2]Q1!$I$29:$I$30</definedName>
    <definedName name="جنس">'Q1'!$I$29:$I$30</definedName>
    <definedName name="دعم.التعلم">'Q1'!$U$4:$U$5</definedName>
    <definedName name="ذكور">'Q1'!$H$21:$H$24</definedName>
    <definedName name="رياض.أطفال">'Q2'!$C$19:$L$19</definedName>
    <definedName name="رئيس.قسم">'Q1'!$A$42:$A$49</definedName>
    <definedName name="عضو.قسم">'Q1'!$A$51:$A$58</definedName>
    <definedName name="فروع.تعليم.مهني">'Q2'!$C$21:$L$21</definedName>
    <definedName name="فئة" localSheetId="0">[1]Q1!$C$21:$C$22</definedName>
    <definedName name="فئة" localSheetId="1">[2]Q1!$C$21:$C$22</definedName>
    <definedName name="فئة">'Q1'!$C$21:$C$22</definedName>
    <definedName name="قيادة">'Q1'!$AA$4:$AA$6</definedName>
    <definedName name="مبرر" localSheetId="0">[1]Q1!$F$21:$F$28</definedName>
    <definedName name="مبرر" localSheetId="1">[2]Q1!$F$21:$F$28</definedName>
    <definedName name="مبرر">'Q1'!$F$21:$F$25</definedName>
    <definedName name="مدرسة">'Q1'!$A$60:$A$63</definedName>
    <definedName name="مدير">'Q1'!$K$2:$K$9</definedName>
    <definedName name="مدير.مدرسة">'Q2'!$C$2:$L$2</definedName>
    <definedName name="مديرة">[1]Q1!#REF!</definedName>
    <definedName name="مرحلة.ر">'Q2'!$B$18:$L$18</definedName>
    <definedName name="مرحلة.ع">'Q2'!$C$17:$L$17</definedName>
    <definedName name="مشاركة.المجتمع">'Q1'!$Y$4</definedName>
    <definedName name="مشاركة.اولياء.الأمور">'Q1'!$X$4</definedName>
    <definedName name="مشرف">'Q1'!$A$21:$A$32</definedName>
    <definedName name="معلم" localSheetId="0">'Q1'!$A$34:$A$40</definedName>
    <definedName name="معلم">'Q1'!$A$34:$A$41</definedName>
    <definedName name="معلمة">'Q1'!$A$30:$A$40</definedName>
    <definedName name="وظيفة" localSheetId="0">'Q1'!$E$22:$E$26</definedName>
    <definedName name="وظيفة" localSheetId="1">'Q1'!$E$22:$E$26</definedName>
    <definedName name="وظيفة">'Q1'!$E$21:$E$26</definedName>
  </definedNames>
  <calcPr calcId="152511"/>
</workbook>
</file>

<file path=xl/calcChain.xml><?xml version="1.0" encoding="utf-8"?>
<calcChain xmlns="http://schemas.openxmlformats.org/spreadsheetml/2006/main">
  <c r="D12" i="52" l="1"/>
  <c r="T16" i="43"/>
  <c r="T17" i="43"/>
  <c r="T20" i="43"/>
  <c r="T21" i="43"/>
  <c r="T24" i="43"/>
  <c r="T25" i="43"/>
  <c r="T28" i="43"/>
  <c r="T29" i="43"/>
  <c r="T31" i="43"/>
  <c r="T32" i="43"/>
  <c r="T33" i="43"/>
  <c r="T34" i="43"/>
  <c r="T35" i="43"/>
  <c r="T36" i="43"/>
  <c r="T37" i="43"/>
  <c r="T38" i="43"/>
  <c r="T39" i="43"/>
  <c r="T40" i="43"/>
  <c r="T41" i="43"/>
  <c r="T42" i="43"/>
  <c r="T43" i="43"/>
  <c r="T44" i="43"/>
  <c r="T45" i="43"/>
  <c r="T46" i="43"/>
  <c r="T47" i="43"/>
  <c r="T48" i="43"/>
  <c r="T49" i="43"/>
  <c r="T50" i="43"/>
  <c r="T51" i="43"/>
  <c r="T52" i="43"/>
  <c r="T9" i="43"/>
  <c r="T12" i="43"/>
  <c r="T13" i="43"/>
  <c r="R9" i="43"/>
  <c r="R10" i="43"/>
  <c r="R13" i="43"/>
  <c r="R14" i="43"/>
  <c r="R17" i="43"/>
  <c r="R18" i="43"/>
  <c r="R21" i="43"/>
  <c r="R22" i="43"/>
  <c r="R25" i="43"/>
  <c r="R26" i="43"/>
  <c r="R29" i="43"/>
  <c r="R35" i="43"/>
  <c r="R8" i="43"/>
  <c r="U9" i="43"/>
  <c r="U10" i="43"/>
  <c r="T10" i="43" s="1"/>
  <c r="U11" i="43"/>
  <c r="T11" i="43" s="1"/>
  <c r="U12" i="43"/>
  <c r="U13" i="43"/>
  <c r="U14" i="43"/>
  <c r="T14" i="43" s="1"/>
  <c r="U15" i="43"/>
  <c r="T15" i="43" s="1"/>
  <c r="U16" i="43"/>
  <c r="U17" i="43"/>
  <c r="U18" i="43"/>
  <c r="T18" i="43" s="1"/>
  <c r="U19" i="43"/>
  <c r="T19" i="43" s="1"/>
  <c r="U20" i="43"/>
  <c r="U21" i="43"/>
  <c r="U22" i="43"/>
  <c r="T22" i="43" s="1"/>
  <c r="U23" i="43"/>
  <c r="T23" i="43" s="1"/>
  <c r="U24" i="43"/>
  <c r="U25" i="43"/>
  <c r="U26" i="43"/>
  <c r="T26" i="43" s="1"/>
  <c r="U27" i="43"/>
  <c r="T27" i="43" s="1"/>
  <c r="U28" i="43"/>
  <c r="U29" i="43"/>
  <c r="U30" i="43"/>
  <c r="T30" i="43" s="1"/>
  <c r="U31" i="43"/>
  <c r="U32" i="43"/>
  <c r="U33" i="43"/>
  <c r="U34" i="43"/>
  <c r="U35" i="43"/>
  <c r="U36" i="43"/>
  <c r="U37" i="43"/>
  <c r="U38" i="43"/>
  <c r="U39" i="43"/>
  <c r="U40" i="43"/>
  <c r="U41" i="43"/>
  <c r="U42" i="43"/>
  <c r="U43" i="43"/>
  <c r="U44" i="43"/>
  <c r="U45" i="43"/>
  <c r="U46" i="43"/>
  <c r="U47" i="43"/>
  <c r="U48" i="43"/>
  <c r="U49" i="43"/>
  <c r="U50" i="43"/>
  <c r="U51" i="43"/>
  <c r="U52" i="43"/>
  <c r="U8" i="43"/>
  <c r="T8" i="43" s="1"/>
  <c r="Q9" i="43"/>
  <c r="Q10" i="43"/>
  <c r="Q11" i="43"/>
  <c r="R11" i="43" s="1"/>
  <c r="Q12" i="43"/>
  <c r="S12" i="43" s="1"/>
  <c r="Q13" i="43"/>
  <c r="Q14" i="43"/>
  <c r="S14" i="43" s="1"/>
  <c r="Q15" i="43"/>
  <c r="R15" i="43" s="1"/>
  <c r="Q16" i="43"/>
  <c r="S16" i="43" s="1"/>
  <c r="Q17" i="43"/>
  <c r="Q18" i="43"/>
  <c r="Q19" i="43"/>
  <c r="R19" i="43" s="1"/>
  <c r="Q20" i="43"/>
  <c r="S20" i="43" s="1"/>
  <c r="Q21" i="43"/>
  <c r="Q22" i="43"/>
  <c r="S22" i="43" s="1"/>
  <c r="Q23" i="43"/>
  <c r="S23" i="43" s="1"/>
  <c r="Q24" i="43"/>
  <c r="S24" i="43" s="1"/>
  <c r="Q25" i="43"/>
  <c r="Q26" i="43"/>
  <c r="Q27" i="43"/>
  <c r="S27" i="43" s="1"/>
  <c r="Q28" i="43"/>
  <c r="S28" i="43" s="1"/>
  <c r="Q29" i="43"/>
  <c r="Q30" i="43"/>
  <c r="R30" i="43" s="1"/>
  <c r="Q31" i="43"/>
  <c r="R31" i="43" s="1"/>
  <c r="Q32" i="43"/>
  <c r="S32" i="43" s="1"/>
  <c r="Q33" i="43"/>
  <c r="R33" i="43" s="1"/>
  <c r="Q34" i="43"/>
  <c r="R34" i="43" s="1"/>
  <c r="Q35" i="43"/>
  <c r="Q36" i="43"/>
  <c r="S36" i="43" s="1"/>
  <c r="Q37" i="43"/>
  <c r="R37" i="43" s="1"/>
  <c r="Q38" i="43"/>
  <c r="S38" i="43" s="1"/>
  <c r="Q39" i="43"/>
  <c r="S39" i="43" s="1"/>
  <c r="Q40" i="43"/>
  <c r="S40" i="43" s="1"/>
  <c r="Q41" i="43"/>
  <c r="R41" i="43" s="1"/>
  <c r="Q42" i="43"/>
  <c r="R42" i="43" s="1"/>
  <c r="Q43" i="43"/>
  <c r="S43" i="43" s="1"/>
  <c r="Q44" i="43"/>
  <c r="S44" i="43" s="1"/>
  <c r="Q45" i="43"/>
  <c r="R45" i="43" s="1"/>
  <c r="Q46" i="43"/>
  <c r="R46" i="43" s="1"/>
  <c r="Q47" i="43"/>
  <c r="R47" i="43" s="1"/>
  <c r="Q48" i="43"/>
  <c r="S48" i="43" s="1"/>
  <c r="Q49" i="43"/>
  <c r="R49" i="43" s="1"/>
  <c r="Q50" i="43"/>
  <c r="R50" i="43" s="1"/>
  <c r="Q51" i="43"/>
  <c r="R51" i="43" s="1"/>
  <c r="Q52" i="43"/>
  <c r="S52" i="43" s="1"/>
  <c r="Q8" i="43"/>
  <c r="S8" i="43" s="1"/>
  <c r="S9" i="43"/>
  <c r="S11" i="43"/>
  <c r="S13" i="43"/>
  <c r="S29" i="43"/>
  <c r="E4" i="26"/>
  <c r="S15" i="43" l="1"/>
  <c r="R28" i="43"/>
  <c r="R24" i="43"/>
  <c r="R20" i="43"/>
  <c r="R16" i="43"/>
  <c r="R12" i="43"/>
  <c r="R43" i="43"/>
  <c r="R27" i="43"/>
  <c r="R23" i="43"/>
  <c r="R48" i="43"/>
  <c r="R40" i="43"/>
  <c r="R32" i="43"/>
  <c r="R39" i="43"/>
  <c r="R52" i="43"/>
  <c r="R44" i="43"/>
  <c r="R36" i="43"/>
  <c r="R38" i="43"/>
  <c r="S37" i="43"/>
  <c r="S25" i="43"/>
  <c r="S45" i="43"/>
  <c r="S10" i="43"/>
  <c r="S47" i="43"/>
  <c r="S31" i="43"/>
  <c r="S46" i="43"/>
  <c r="S26" i="43"/>
  <c r="S42" i="43"/>
  <c r="S30" i="43"/>
  <c r="S21" i="43"/>
  <c r="S41" i="43"/>
  <c r="Q53" i="43"/>
  <c r="S51" i="43"/>
  <c r="S35" i="43"/>
  <c r="S19" i="43"/>
  <c r="S50" i="43"/>
  <c r="S34" i="43"/>
  <c r="S18" i="43"/>
  <c r="S49" i="43"/>
  <c r="S33" i="43"/>
  <c r="S17" i="43"/>
  <c r="T53" i="43"/>
  <c r="D30" i="8" s="1"/>
  <c r="R53" i="43" l="1"/>
  <c r="G44" i="8" s="1"/>
  <c r="Q55" i="43"/>
  <c r="Q54" i="43"/>
  <c r="Q56" i="43" l="1"/>
  <c r="D45" i="8" s="1"/>
  <c r="C30" i="8" l="1"/>
  <c r="B30" i="8"/>
  <c r="Y4" i="26" s="1"/>
  <c r="A28" i="53"/>
  <c r="D28" i="53"/>
  <c r="E28" i="53"/>
  <c r="F28" i="53"/>
  <c r="G28" i="53"/>
  <c r="H28" i="53"/>
  <c r="G3" i="8"/>
  <c r="S151" i="43" l="1"/>
  <c r="Y5" i="26" s="1"/>
  <c r="I28" i="53"/>
  <c r="D5" i="53"/>
  <c r="E3" i="8"/>
  <c r="A5" i="53" s="1"/>
  <c r="AK4" i="26" l="1"/>
  <c r="AJ4" i="26"/>
  <c r="AI4" i="26"/>
  <c r="AH4" i="26"/>
  <c r="AG4" i="26"/>
  <c r="AF4" i="26"/>
  <c r="AE4" i="26"/>
  <c r="AD4" i="26"/>
  <c r="AC4" i="26"/>
  <c r="AB4" i="26"/>
  <c r="AA4" i="26"/>
  <c r="Z4" i="26"/>
  <c r="C31" i="8"/>
  <c r="Z5" i="26" s="1"/>
  <c r="C32" i="8"/>
  <c r="AA5" i="26" s="1"/>
  <c r="C33" i="8"/>
  <c r="AB5" i="26" s="1"/>
  <c r="C34" i="8"/>
  <c r="AC5" i="26" s="1"/>
  <c r="C35" i="8"/>
  <c r="AD5" i="26" s="1"/>
  <c r="C36" i="8"/>
  <c r="AE5" i="26" s="1"/>
  <c r="C37" i="8"/>
  <c r="AF5" i="26" s="1"/>
  <c r="C38" i="8"/>
  <c r="AG5" i="26" s="1"/>
  <c r="D31" i="8"/>
  <c r="D32" i="8"/>
  <c r="D33" i="8"/>
  <c r="D34" i="8"/>
  <c r="D35" i="8"/>
  <c r="D36" i="8"/>
  <c r="D37" i="8"/>
  <c r="D38" i="8"/>
  <c r="D40" i="8"/>
  <c r="D41" i="8"/>
  <c r="D42" i="8"/>
  <c r="D39" i="8"/>
  <c r="C39" i="8"/>
  <c r="AH5" i="26" s="1"/>
  <c r="C40" i="8"/>
  <c r="AI5" i="26" s="1"/>
  <c r="C41" i="8"/>
  <c r="AJ5" i="26" s="1"/>
  <c r="C42" i="8"/>
  <c r="AK5" i="26" s="1"/>
  <c r="D21" i="53"/>
  <c r="E21" i="53"/>
  <c r="F21" i="53"/>
  <c r="G21" i="53"/>
  <c r="H21" i="53"/>
  <c r="D22" i="53"/>
  <c r="E22" i="53"/>
  <c r="F22" i="53"/>
  <c r="G22" i="53"/>
  <c r="H22" i="53"/>
  <c r="D23" i="53"/>
  <c r="E23" i="53"/>
  <c r="F23" i="53"/>
  <c r="G23" i="53"/>
  <c r="H23" i="53"/>
  <c r="D24" i="53"/>
  <c r="E24" i="53"/>
  <c r="F24" i="53"/>
  <c r="G24" i="53"/>
  <c r="H24" i="53"/>
  <c r="D25" i="53"/>
  <c r="E25" i="53"/>
  <c r="F25" i="53"/>
  <c r="G25" i="53"/>
  <c r="H25" i="53"/>
  <c r="D26" i="53"/>
  <c r="E26" i="53"/>
  <c r="F26" i="53"/>
  <c r="G26" i="53"/>
  <c r="H26" i="53"/>
  <c r="D27" i="53"/>
  <c r="E27" i="53"/>
  <c r="F27" i="53"/>
  <c r="G27" i="53"/>
  <c r="H27" i="53"/>
  <c r="D30" i="53"/>
  <c r="E30" i="53"/>
  <c r="F30" i="53"/>
  <c r="G30" i="53"/>
  <c r="H30" i="53"/>
  <c r="D31" i="53"/>
  <c r="E31" i="53"/>
  <c r="F31" i="53"/>
  <c r="G31" i="53"/>
  <c r="H31" i="53"/>
  <c r="D32" i="53"/>
  <c r="E32" i="53"/>
  <c r="F32" i="53"/>
  <c r="G32" i="53"/>
  <c r="H32" i="53"/>
  <c r="D33" i="53"/>
  <c r="E33" i="53"/>
  <c r="F33" i="53"/>
  <c r="G33" i="53"/>
  <c r="H33" i="53"/>
  <c r="D34" i="53"/>
  <c r="E34" i="53"/>
  <c r="F34" i="53"/>
  <c r="G34" i="53"/>
  <c r="H34" i="53"/>
  <c r="D35" i="53"/>
  <c r="E35" i="53"/>
  <c r="F35" i="53"/>
  <c r="G35" i="53"/>
  <c r="H35" i="53"/>
  <c r="D36" i="53"/>
  <c r="E36" i="53"/>
  <c r="F36" i="53"/>
  <c r="G36" i="53"/>
  <c r="H36" i="53"/>
  <c r="D37" i="53"/>
  <c r="E37" i="53"/>
  <c r="F37" i="53"/>
  <c r="G37" i="53"/>
  <c r="H37" i="53"/>
  <c r="D39" i="53"/>
  <c r="E39" i="53"/>
  <c r="F39" i="53"/>
  <c r="G39" i="53"/>
  <c r="H39" i="53"/>
  <c r="D40" i="53"/>
  <c r="E40" i="53"/>
  <c r="F40" i="53"/>
  <c r="G40" i="53"/>
  <c r="H40" i="53"/>
  <c r="D41" i="53"/>
  <c r="E41" i="53"/>
  <c r="F41" i="53"/>
  <c r="G41" i="53"/>
  <c r="H41" i="53"/>
  <c r="D42" i="53"/>
  <c r="E42" i="53"/>
  <c r="F42" i="53"/>
  <c r="G42" i="53"/>
  <c r="H42" i="53"/>
  <c r="A39" i="53"/>
  <c r="A40" i="53"/>
  <c r="A41" i="53"/>
  <c r="A42" i="53"/>
  <c r="A30" i="53"/>
  <c r="A31" i="53"/>
  <c r="A32" i="53"/>
  <c r="A33" i="53"/>
  <c r="A34" i="53"/>
  <c r="A35" i="53"/>
  <c r="A36" i="53"/>
  <c r="A37" i="53"/>
  <c r="A21" i="53"/>
  <c r="A22" i="53"/>
  <c r="A23" i="53"/>
  <c r="A24" i="53"/>
  <c r="A25" i="53"/>
  <c r="A26" i="53"/>
  <c r="A27" i="5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8" i="43"/>
  <c r="I41" i="53" l="1"/>
  <c r="I40" i="53"/>
  <c r="I36" i="53"/>
  <c r="I32" i="53"/>
  <c r="I26" i="53"/>
  <c r="I22" i="53"/>
  <c r="I39" i="53"/>
  <c r="I34" i="53"/>
  <c r="I24" i="53"/>
  <c r="I33" i="53"/>
  <c r="I35" i="53"/>
  <c r="I31" i="53"/>
  <c r="I25" i="53"/>
  <c r="I21" i="53"/>
  <c r="I30" i="53"/>
  <c r="I42" i="53"/>
  <c r="I37" i="53"/>
  <c r="I27" i="53"/>
  <c r="I23" i="53"/>
  <c r="B23" i="8" l="1"/>
  <c r="B24" i="8"/>
  <c r="B25" i="8"/>
  <c r="B26" i="8"/>
  <c r="B27" i="8"/>
  <c r="B28" i="8"/>
  <c r="B29" i="8"/>
  <c r="S4" i="26" l="1"/>
  <c r="D24" i="8"/>
  <c r="S5" i="26" s="1"/>
  <c r="C24" i="8"/>
  <c r="X4" i="26"/>
  <c r="D29" i="8"/>
  <c r="X5" i="26" s="1"/>
  <c r="C29" i="8"/>
  <c r="W4" i="26"/>
  <c r="D28" i="8"/>
  <c r="W5" i="26" s="1"/>
  <c r="C28" i="8"/>
  <c r="V4" i="26"/>
  <c r="D27" i="8"/>
  <c r="V5" i="26" s="1"/>
  <c r="C27" i="8"/>
  <c r="R4" i="26"/>
  <c r="D23" i="8"/>
  <c r="R5" i="26" s="1"/>
  <c r="C23" i="8"/>
  <c r="T4" i="26"/>
  <c r="D25" i="8"/>
  <c r="T5" i="26" s="1"/>
  <c r="C25" i="8"/>
  <c r="U4" i="26"/>
  <c r="C26" i="8"/>
  <c r="D26" i="8"/>
  <c r="U5" i="26" s="1"/>
  <c r="I8" i="8"/>
  <c r="I9" i="8"/>
  <c r="I10" i="8"/>
  <c r="I11" i="8"/>
  <c r="I12" i="8"/>
  <c r="I13" i="8"/>
  <c r="I14" i="8"/>
  <c r="I15" i="8"/>
  <c r="I16" i="8"/>
  <c r="I17" i="8"/>
  <c r="I7" i="8"/>
  <c r="H7" i="8"/>
  <c r="D43" i="8" l="1"/>
  <c r="G42" i="8" s="1"/>
  <c r="C43" i="8"/>
  <c r="I18" i="8"/>
  <c r="BF5" i="26"/>
  <c r="BF4" i="26"/>
  <c r="BE4" i="26"/>
  <c r="BE5" i="26"/>
  <c r="H25" i="8" l="1"/>
  <c r="H26" i="8"/>
  <c r="H27" i="8"/>
  <c r="H24" i="8"/>
  <c r="H11" i="8"/>
  <c r="H12" i="8"/>
  <c r="H13" i="8"/>
  <c r="H14" i="8"/>
  <c r="H15" i="8"/>
  <c r="H16" i="8"/>
  <c r="H17" i="8"/>
  <c r="H9" i="8"/>
  <c r="H10" i="8"/>
  <c r="H8" i="8"/>
  <c r="H18" i="8" l="1"/>
  <c r="H9" i="53"/>
  <c r="H10" i="53"/>
  <c r="H11" i="53"/>
  <c r="H12" i="53"/>
  <c r="H13" i="53"/>
  <c r="H14" i="53"/>
  <c r="H15" i="53"/>
  <c r="H16" i="53"/>
  <c r="H17" i="53"/>
  <c r="H18" i="53"/>
  <c r="H19" i="53"/>
  <c r="H8" i="53"/>
  <c r="G9" i="53"/>
  <c r="G10" i="53"/>
  <c r="G11" i="53"/>
  <c r="G12" i="53"/>
  <c r="G13" i="53"/>
  <c r="G14" i="53"/>
  <c r="G15" i="53"/>
  <c r="G16" i="53"/>
  <c r="G17" i="53"/>
  <c r="G18" i="53"/>
  <c r="G19" i="53"/>
  <c r="G8" i="53"/>
  <c r="F9" i="53"/>
  <c r="F10" i="53"/>
  <c r="F11" i="53"/>
  <c r="F12" i="53"/>
  <c r="F13" i="53"/>
  <c r="F14" i="53"/>
  <c r="F15" i="53"/>
  <c r="F16" i="53"/>
  <c r="F17" i="53"/>
  <c r="F18" i="53"/>
  <c r="F19" i="53"/>
  <c r="F8" i="53"/>
  <c r="E9" i="53"/>
  <c r="E10" i="53"/>
  <c r="E11" i="53"/>
  <c r="E12" i="53"/>
  <c r="E13" i="53"/>
  <c r="E14" i="53"/>
  <c r="E15" i="53"/>
  <c r="E16" i="53"/>
  <c r="E17" i="53"/>
  <c r="E18" i="53"/>
  <c r="E19" i="53"/>
  <c r="E8" i="53"/>
  <c r="D9" i="53"/>
  <c r="D10" i="53"/>
  <c r="D11" i="53"/>
  <c r="D12" i="53"/>
  <c r="D13" i="53"/>
  <c r="D14" i="53"/>
  <c r="I14" i="53" s="1"/>
  <c r="D15" i="53"/>
  <c r="D16" i="53"/>
  <c r="D17" i="53"/>
  <c r="D18" i="53"/>
  <c r="D19" i="53"/>
  <c r="D8" i="53"/>
  <c r="I18" i="53" l="1"/>
  <c r="I8" i="53"/>
  <c r="I11" i="53"/>
  <c r="I19" i="53"/>
  <c r="I16" i="53"/>
  <c r="I15" i="53"/>
  <c r="I17" i="53"/>
  <c r="I10" i="53"/>
  <c r="I9" i="53"/>
  <c r="I12" i="53"/>
  <c r="I13" i="53"/>
  <c r="F43" i="53"/>
  <c r="G43" i="53"/>
  <c r="H43" i="53"/>
  <c r="D43" i="53"/>
  <c r="E43" i="53"/>
  <c r="H23" i="8"/>
  <c r="H28" i="8" s="1"/>
  <c r="I43" i="53" l="1"/>
  <c r="D8" i="8"/>
  <c r="D9" i="8"/>
  <c r="D10" i="8"/>
  <c r="D11" i="8"/>
  <c r="D12" i="8"/>
  <c r="D13" i="8"/>
  <c r="D14" i="8"/>
  <c r="D15" i="8"/>
  <c r="D16" i="8"/>
  <c r="D17" i="8"/>
  <c r="D18" i="8"/>
  <c r="D7" i="8"/>
  <c r="C8" i="8"/>
  <c r="C9" i="8"/>
  <c r="C10" i="8"/>
  <c r="C11" i="8"/>
  <c r="C12" i="8"/>
  <c r="C13" i="8"/>
  <c r="C14" i="8"/>
  <c r="C15" i="8"/>
  <c r="C16" i="8"/>
  <c r="C17" i="8"/>
  <c r="C18" i="8"/>
  <c r="C7" i="8"/>
  <c r="A19" i="53"/>
  <c r="B18" i="8"/>
  <c r="C19" i="8" l="1"/>
  <c r="D19" i="8"/>
  <c r="H3" i="53"/>
  <c r="D4" i="53"/>
  <c r="G37" i="8" l="1"/>
  <c r="G45" i="8" s="1"/>
  <c r="A9" i="53"/>
  <c r="A10" i="53"/>
  <c r="A11" i="53"/>
  <c r="A12" i="53"/>
  <c r="A13" i="53"/>
  <c r="A14" i="53"/>
  <c r="A15" i="53"/>
  <c r="A16" i="53"/>
  <c r="A17" i="53"/>
  <c r="A18" i="53"/>
  <c r="A8" i="53"/>
  <c r="P5" i="26"/>
  <c r="B8" i="8"/>
  <c r="G4" i="26" s="1"/>
  <c r="B9" i="8"/>
  <c r="H4" i="26" s="1"/>
  <c r="B10" i="8"/>
  <c r="I4" i="26" s="1"/>
  <c r="B11" i="8"/>
  <c r="J4" i="26" s="1"/>
  <c r="B12" i="8"/>
  <c r="K4" i="26" s="1"/>
  <c r="B13" i="8"/>
  <c r="L4" i="26" s="1"/>
  <c r="B14" i="8"/>
  <c r="M4" i="26" s="1"/>
  <c r="B15" i="8"/>
  <c r="N4" i="26" s="1"/>
  <c r="B16" i="8"/>
  <c r="O4" i="26" s="1"/>
  <c r="B17" i="8"/>
  <c r="P4" i="26" s="1"/>
  <c r="Q4" i="26"/>
  <c r="B7" i="8"/>
  <c r="F4" i="26" s="1"/>
  <c r="AU4" i="26" l="1"/>
  <c r="AX3" i="26"/>
  <c r="AW4" i="26"/>
  <c r="AV4" i="26"/>
  <c r="AT4" i="26"/>
  <c r="AS4" i="26"/>
  <c r="AR4" i="26"/>
  <c r="AQ4" i="26"/>
  <c r="AP4" i="26"/>
  <c r="AO4" i="26"/>
  <c r="AN4" i="26"/>
  <c r="AM4" i="26"/>
  <c r="AQ5" i="26"/>
  <c r="AM5" i="26"/>
  <c r="AW5" i="26"/>
  <c r="AS5" i="26"/>
  <c r="I9" i="52" l="1"/>
  <c r="F5" i="43"/>
  <c r="F3" i="53" s="1"/>
  <c r="F2" i="54"/>
  <c r="F3" i="54"/>
  <c r="F4" i="54"/>
  <c r="F5" i="54"/>
  <c r="F6" i="54"/>
  <c r="F7" i="54"/>
  <c r="F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29" i="54"/>
  <c r="F30" i="54"/>
  <c r="F31" i="54"/>
  <c r="F1" i="54"/>
  <c r="E1" i="54"/>
  <c r="E2" i="54" s="1"/>
  <c r="H9" i="52"/>
  <c r="J2" i="54" l="1"/>
  <c r="M4" i="54" s="1"/>
  <c r="AN5" i="26"/>
  <c r="AO5" i="26"/>
  <c r="AP5" i="26"/>
  <c r="AV5" i="26"/>
  <c r="AU5" i="26"/>
  <c r="AT5" i="26"/>
  <c r="AR5" i="26"/>
  <c r="K2" i="54"/>
  <c r="G32" i="8" l="1"/>
  <c r="I36" i="8" s="1"/>
  <c r="AX5" i="26"/>
  <c r="Q5" i="26"/>
  <c r="L5" i="26"/>
  <c r="H5" i="26"/>
  <c r="I41" i="8" l="1"/>
  <c r="E5" i="26" s="1"/>
  <c r="D5" i="26"/>
  <c r="I5" i="26"/>
  <c r="M5" i="26"/>
  <c r="J5" i="26"/>
  <c r="N5" i="26"/>
  <c r="G5" i="26"/>
  <c r="K5" i="26"/>
  <c r="O5" i="26"/>
  <c r="G2" i="8"/>
  <c r="C2" i="8"/>
  <c r="E2" i="43"/>
  <c r="H4" i="53" s="1"/>
  <c r="F5" i="26" l="1"/>
  <c r="AL5" i="26" s="1"/>
  <c r="J24" i="45" l="1"/>
  <c r="C3" i="8" l="1"/>
  <c r="B5" i="26"/>
  <c r="BC5" i="26" l="1"/>
  <c r="BB5" i="26"/>
  <c r="AY5" i="26"/>
  <c r="AZ5" i="26"/>
  <c r="BA5" i="26"/>
  <c r="C5" i="26"/>
  <c r="BD5" i="26" l="1"/>
</calcChain>
</file>

<file path=xl/sharedStrings.xml><?xml version="1.0" encoding="utf-8"?>
<sst xmlns="http://schemas.openxmlformats.org/spreadsheetml/2006/main" count="931" uniqueCount="504">
  <si>
    <t>اسم المشرف</t>
  </si>
  <si>
    <t>التخصص</t>
  </si>
  <si>
    <t>فئة المشرف</t>
  </si>
  <si>
    <t>الاثنين</t>
  </si>
  <si>
    <t>الثلاثاء</t>
  </si>
  <si>
    <t>الخميس</t>
  </si>
  <si>
    <t>التخطيط</t>
  </si>
  <si>
    <t>المجموع</t>
  </si>
  <si>
    <t>اليوم</t>
  </si>
  <si>
    <t>الرقم</t>
  </si>
  <si>
    <t>التاريخ</t>
  </si>
  <si>
    <t>مختص</t>
  </si>
  <si>
    <t>عام</t>
  </si>
  <si>
    <t>العدد</t>
  </si>
  <si>
    <t>المبررات</t>
  </si>
  <si>
    <t>البطاقة التعريفية</t>
  </si>
  <si>
    <t>مدير</t>
  </si>
  <si>
    <t>معلم</t>
  </si>
  <si>
    <t>تاريخ</t>
  </si>
  <si>
    <t>جغرافيا</t>
  </si>
  <si>
    <t>الرقم الوزاري</t>
  </si>
  <si>
    <t>الأربعاء</t>
  </si>
  <si>
    <t>الوظيفة</t>
  </si>
  <si>
    <t>القيادة.والقيم.والرؤية</t>
  </si>
  <si>
    <t>التخطيط.والتقييم</t>
  </si>
  <si>
    <t>الاتصال.والتواصل</t>
  </si>
  <si>
    <t>إدارة.الموارد</t>
  </si>
  <si>
    <t>التنمية.المهنية</t>
  </si>
  <si>
    <t>العلوم</t>
  </si>
  <si>
    <t>الرياضيات</t>
  </si>
  <si>
    <t>الحاسوب</t>
  </si>
  <si>
    <t>العلامة</t>
  </si>
  <si>
    <t>توظيف غايات التربية الإسلامية وأهدافها. **</t>
  </si>
  <si>
    <t>توظيف أنظمة الاسلام وتطبيقاته.</t>
  </si>
  <si>
    <t>يمثل المعلم القدوة في الهوية الاسلامية في تعامله مع الطلبة</t>
  </si>
  <si>
    <t>توظيف تطبيقات العلوم الشرعية.**</t>
  </si>
  <si>
    <t>يمثل المعلم أنموذجاً في غتقان أحكام التلاوة والتجويد.**</t>
  </si>
  <si>
    <t>توظيف الاستشهاد بالنصوص الشرعية واستنباط الأحكام والدلالات منها.**</t>
  </si>
  <si>
    <t>ممارسة مهارات الحوار الايجابي في تعاملة مع الطلبة.**</t>
  </si>
  <si>
    <t>توظيف قيم المواطنة العالمية ونشرها.</t>
  </si>
  <si>
    <t>توظيف القيم والاتجاهات ( الانسانية، الاجتماعية، الاقتصادية)</t>
  </si>
  <si>
    <t>التركيز على أهمية توظيف الأخلاق لتعلم فاعل.</t>
  </si>
  <si>
    <t>تنمية مهارات اللغة الأساسية. **</t>
  </si>
  <si>
    <t xml:space="preserve"> تنمية المفردات اللغوية.</t>
  </si>
  <si>
    <t xml:space="preserve"> استثمار مصادر تعلم اللغة. **</t>
  </si>
  <si>
    <t xml:space="preserve"> متابعة الأعمال الكتابية للطلبة. **</t>
  </si>
  <si>
    <t xml:space="preserve">استخدام اللغة العربية بمكونات نظامها ( صوتا وصرفا ونحوا ودلالة على وفق صورتها الفصيحة). ** </t>
  </si>
  <si>
    <t xml:space="preserve">تمكين التفكير العلمي السليم. </t>
  </si>
  <si>
    <t>تطبيق استراتيجيات تدريس اللغة.**</t>
  </si>
  <si>
    <t>توزيع أوراق عمل  متمايزة.</t>
  </si>
  <si>
    <t xml:space="preserve">التكاملية في تدريس مادة اللغة العربية.  </t>
  </si>
  <si>
    <t>توزيع وقت الحصة على الفعاليات بشكل مناسب.</t>
  </si>
  <si>
    <t>تفعيل فهم النظام البشري والعلاقات المتبادلة بين الإنسان والبيئة.**</t>
  </si>
  <si>
    <t>توظيف البرمجيات الجغرافية المتنوعة.**</t>
  </si>
  <si>
    <t>توظيف الحسابات الرياضية في تحليل البيانات الجغرافية.**</t>
  </si>
  <si>
    <t>توظيف الصور والخرائط والنماذج في التعامل مع المعلومات الجغرافية. **</t>
  </si>
  <si>
    <t xml:space="preserve">توظيف النظريات في تفسير الظواهر </t>
  </si>
  <si>
    <t>توظيف تقييم وتحليل المواقع وأثرها في الأنشطة البشرية</t>
  </si>
  <si>
    <t>توظيف الأدوات والوسائل والتكنولوجيا في حل المشكلات.</t>
  </si>
  <si>
    <t>التركيز على أهمية دور الإنسان في المحافظة على البيئة.**</t>
  </si>
  <si>
    <t>تطبيق التعميمات لحل المشكلات الجغرافية.</t>
  </si>
  <si>
    <t>تفعيل منهج البحث العلمي لإثر مكونات النظام البيئي والطبيعي على النشاط البشري</t>
  </si>
  <si>
    <t>توظيف تقييم وتحليل المواقع وأثرها في الأنشطة البشرية.</t>
  </si>
  <si>
    <t>تفعيل منهج البحث العلمي لإثر مكونات النظام البيئي والطبيعي على النشاط البشري.</t>
  </si>
  <si>
    <t>توظيف الأنشطة التعليمة المتنوعة التي تكسب الطلبة المهارات الإجتماعية.**</t>
  </si>
  <si>
    <t>تنمية الأخلاق والقدوة الحسنة والممارسات الفضلى**</t>
  </si>
  <si>
    <t>تمكين الطلبة من المفاهيم الأساسية الواردة في الدرس.**</t>
  </si>
  <si>
    <t>تعزيز القيم الدينية والمواطنة لدى الطلبة.**</t>
  </si>
  <si>
    <t>الإرتقاء بوعي الطلبة وفكرهم وقدرتهم على الإنتاج</t>
  </si>
  <si>
    <t>التواصل مع الآخرين بفاعلية لتحليل المشكلات  الإجتماعية.**</t>
  </si>
  <si>
    <t>تبني الوسطة والإعتدال كنهج في التعامل.</t>
  </si>
  <si>
    <t>إحترام التنوع الثقافي والديني والعرقي.</t>
  </si>
  <si>
    <t xml:space="preserve">التشجيع على المبادرة والمساهمه في بناء مجتمع آمن. </t>
  </si>
  <si>
    <t>توضيف التعامل مع المعلومات المطلوبة لاتخاذ القرار نحو تحقيق نواتج التعلم.</t>
  </si>
  <si>
    <t>توظيف المفاهيم والمبادئ والقوانين في تفسير الظواهر والمشاهدات الطبيعية **</t>
  </si>
  <si>
    <t>توظيف التكامل مع الرياضيات وأفرع العلوم الأخرى</t>
  </si>
  <si>
    <t>مراعاة إجراءات الأمن والسلامة في المختبر **</t>
  </si>
  <si>
    <t xml:space="preserve">توظيف قدراته في المهارات اللغوية والتواصل العلمي في المواقف التعليمية </t>
  </si>
  <si>
    <t xml:space="preserve">دعم الطلبة للكشف عن المفاهيم البديلة والمفاهيم الخاطئة وتصويبها </t>
  </si>
  <si>
    <t xml:space="preserve">التوسع في الأنشطة التعليمية المرتبطة بالمعايير الدولية </t>
  </si>
  <si>
    <t>تفعيل المهارات العلمية والتجارب العلمية **</t>
  </si>
  <si>
    <t>توظيف مهارات التفكير العلمي والاستقصاء لإنتاج المعرفة **</t>
  </si>
  <si>
    <t xml:space="preserve">مراعاة القضايا الأخلاقية في العلوم </t>
  </si>
  <si>
    <t>دعم الاتجاهات الإيجابية لمشاركة الطلبة بالأنشطة العلمية التعليمية **</t>
  </si>
  <si>
    <t>تعليم الفن وصناعته وربطه بالنقد الفني وتقدير الفن والجمال</t>
  </si>
  <si>
    <t xml:space="preserve">مراعاة إجراءات الأمن والسلامة العامة أثناء تدريس المهارات الفنية </t>
  </si>
  <si>
    <t>اكتساب القدرة على البناء الشكلي والتحويلي في تدريس المهارات الفنية لدى الطلبة</t>
  </si>
  <si>
    <t>مراعاة تعزيز القيم والاتجاهات الإيجابية تجاه الفن بأنواعه</t>
  </si>
  <si>
    <t xml:space="preserve">توظيف قدرات الطلبة في المهارات الفنية والتواصل الفني في الحياة </t>
  </si>
  <si>
    <t>التركيز على الفنون الإسلامية والعالمية وفنون الأردن خاصة</t>
  </si>
  <si>
    <t>توظيف مكونات البيئة الحديثة في تدريس مهارات التربية الفنية</t>
  </si>
  <si>
    <t>الربط بين الفنون البصرية والعلاقات البيئية الأخرى في النمو العاطفي والوجداني والنفسي لدى الطلبة</t>
  </si>
  <si>
    <t>التنوع في عرض الثقافات والمستجدات في التربية الفنية</t>
  </si>
  <si>
    <t>توظيف النتاج الفني في المشاركات الفنية والمسابقات</t>
  </si>
  <si>
    <t>ربط مكونات البناء المعرفي الرياضي لدعم تعلم الطلبة</t>
  </si>
  <si>
    <t>تنمية التفكير الرياضي لدى الطلبة**</t>
  </si>
  <si>
    <t>توظيف تطبيقات الرياضيات في مجالات الحياة المختلفة **</t>
  </si>
  <si>
    <t>التواصل بأسلوب رياضي في مواقف التعلم والتعليم **</t>
  </si>
  <si>
    <t>توظيف استراتيجيات حل المسألة الرياضية</t>
  </si>
  <si>
    <t xml:space="preserve">تفعيل التكنولوجيا في تعلم وتعليم الرياضيات ** </t>
  </si>
  <si>
    <t xml:space="preserve">تعزيز القيم الجوهرية الخاصة بالرياضيات </t>
  </si>
  <si>
    <t>تطبيق الطلبة طرق البرهان الرياضي</t>
  </si>
  <si>
    <t>توظيف فهم وتطوير الرياضيات  في عملية تعلم وتعليم الطلبة</t>
  </si>
  <si>
    <t>توظيف أدوات الرياضيات في تعلم وتعليم الطلبة**</t>
  </si>
  <si>
    <t>دعم الطلبة لتوظيف المعرفة في علم الحاسوب.</t>
  </si>
  <si>
    <t>توظيف اخلاقيات علوم الحاسوب والقوانين والتشريعات المرتبطة بها.**</t>
  </si>
  <si>
    <t>توظيف المهارات الحاسوبية.**</t>
  </si>
  <si>
    <t>توظيف التفكير الحاسوبي.</t>
  </si>
  <si>
    <t>توظيف إجراءات الأمن والسلامة في استخدام الأجهزة**</t>
  </si>
  <si>
    <t>ا القدرة على ادارة الحصص العملية في مختبر الحاسوب.**</t>
  </si>
  <si>
    <t>دعم الطلبة لمواكبة تطور علوم الحاسوب.</t>
  </si>
  <si>
    <t>ادارة حوارات حول قضايا علوم الحاسوب الجدلية.</t>
  </si>
  <si>
    <t>توظيف المعرفة لاجراء الصيانة الأساسية اللازمة لإجهزة الحاسوب**</t>
  </si>
  <si>
    <t>تنمية واتجاهات ايجابية نحو علوم الحاسوب.</t>
  </si>
  <si>
    <t>توظيف  مهارة القراءة الموسيقية الايقاعية والنغنية</t>
  </si>
  <si>
    <t>توظيف مهارة العزف على الآلات الموسيقية والإيقاعية المدرسية</t>
  </si>
  <si>
    <t>امتلاك مهارة تشكيل الفرق الايقاعية والموسيقية والغنائية والمسرحية</t>
  </si>
  <si>
    <t>توظيف التسجيلات الصوتية في التدريس</t>
  </si>
  <si>
    <t xml:space="preserve">توظيف الإيماءات الحركية والأدائية والقيادة الموسيقية </t>
  </si>
  <si>
    <t>توظيف الأصوات الموسيقية في التدريب على الغناء</t>
  </si>
  <si>
    <t xml:space="preserve">توظيف تمارين الإحماء الصوتي في بداية كل حصة موسيقية </t>
  </si>
  <si>
    <t xml:space="preserve">التمكن من مراعاة الموازين الموسيقية </t>
  </si>
  <si>
    <t>تعزيز القيم والاتجاهات الإيجابية نحو الموسيقى وتدريسها</t>
  </si>
  <si>
    <t>الاهتمام بتناول التراث الموسيقي الأردني والعربي والعالمي</t>
  </si>
  <si>
    <t xml:space="preserve"> The teacher demonstrates  proficiency in English and serves as a good language model for the students.**</t>
  </si>
  <si>
    <t>The teacher  applies various  instructional strategies to teach  reading effectively and improve students’ reading skills. . **</t>
  </si>
  <si>
    <t>The teacher utilizes a variety of effective instructional strategies and resources to teach listening and improve students listening skills **</t>
  </si>
  <si>
    <t xml:space="preserve"> The teacher applies a variety of instructional strategies to teach  speaking and  promotes  students’  independent practices in speaking skills.</t>
  </si>
  <si>
    <t xml:space="preserve"> The teacher applies the most effective instructional strategies to teach writing and improve students' writing skills. </t>
  </si>
  <si>
    <t xml:space="preserve"> The teacher promotes the written and oral  use of language creatively and critically so that students can practice problem solving and critical thinking </t>
  </si>
  <si>
    <t>The teacher creates activities, tasks, and assignments that encourage  authentic use of language by the students .**</t>
  </si>
  <si>
    <t>The teacher uses clear and appropriate language for instruction .</t>
  </si>
  <si>
    <t>The teacher checks students'  homework assignments and projects and  provides students with suitable feedback to improve their performance.</t>
  </si>
  <si>
    <t>The teacher promotes positive attitudes towards English Language.</t>
  </si>
  <si>
    <t>يطبق ادوات الكشف والتشخيص الرسمية وغير الرسمية المناسبة للفئة **</t>
  </si>
  <si>
    <t>تطبيق البرنامج التربوي الفردي ( الخطة التربوية الفردية والخطة التعليمية الفردية ) **</t>
  </si>
  <si>
    <t xml:space="preserve">تطبيق أوراق عمل  تناسب الطلبة </t>
  </si>
  <si>
    <t>تفعيل  برامج التعزيز المناسبة والمتنوعة</t>
  </si>
  <si>
    <t>تطبيق استراتيجيات التدريس المناسبة لفئة الطلبة **</t>
  </si>
  <si>
    <t>متابعة تنفيذ الواجبات والمهمات التعليمية عند الطلبة</t>
  </si>
  <si>
    <t>يبني المعلم خطة تعديل السلوك مكتوبة  وينفذها حسب  حاجات الطلبة **</t>
  </si>
  <si>
    <t>يستخدم المعلم الوسائل التعليمية الحسية وشبه الحسية وملائمتها للنتاجات التعليمية **</t>
  </si>
  <si>
    <t>يفعل المعلم انموذج المتابعة اليومي مع الطلبة  في كل حصة /جلسة تدريبية بطريقة صحيحة</t>
  </si>
  <si>
    <t>يعد السجلات المحددة في بطاقة الوصف الوظيفي ويفعلها</t>
  </si>
  <si>
    <t xml:space="preserve">توظيف تكنولوجيا المال والأعمال لوصف وتفسير مفاهيم ممارسات المالية والاقتصادية ** </t>
  </si>
  <si>
    <t>تحفيز الطلبة على توليد الأفكار الإبداعية والقيادية لإنشاء مشاريع .**</t>
  </si>
  <si>
    <t xml:space="preserve">تنمية المهارات الادارية والمالية  المختلفة لدى الطلبة. </t>
  </si>
  <si>
    <t>المعرفة بدور المؤسسات الوطنية في مجال المال والاعمال ورفد الاقتصاد الوطني .**</t>
  </si>
  <si>
    <t>تطبيق المهارات الأساسية في مجال الخدمات المالية والمصرفية .**</t>
  </si>
  <si>
    <t>توظيف الأنشطة التعليمية المالية التي تعززأخلاقيات العمل المالي .</t>
  </si>
  <si>
    <t xml:space="preserve">تمكين الطلبة من تفعيل المهارات المحاسبية وتطبيقاتها في اتخاذ القرارات المالية .** </t>
  </si>
  <si>
    <t>تنمية الاتجاهات الطلبة  الايجابية حول الاستثمار والادخار وريادة الاعمال  والتطوع .</t>
  </si>
  <si>
    <t xml:space="preserve">توعية الطلبة حول السلوكات المالية غير المسؤولة وأخطارها </t>
  </si>
  <si>
    <t>المعرفة  بالمستجدات والتطورات العالميةالاقتصادية والمالية والاستفادة .</t>
  </si>
  <si>
    <t>مراعاة إجراءات الأمن والسلامة في المشغل **</t>
  </si>
  <si>
    <t xml:space="preserve">التوسع في الأنشطة التعليمية المرتبطة بالمعايير الوطنية والدولية </t>
  </si>
  <si>
    <t>تفعيل المهارات العلمية العلمية والتجارب العلمية **</t>
  </si>
  <si>
    <t xml:space="preserve">مراعاة القضايا الأخلاقية في العلوم العملية </t>
  </si>
  <si>
    <t>دعم الاتجاهات الإيجابية لمشاركة الطلبة بالأنشطة العلمية العملية التعليمية **</t>
  </si>
  <si>
    <t>تطبيق الممارسة المستقلة في المهارات القرائية**</t>
  </si>
  <si>
    <t>تطبيق استراتيجيات الاستيعاب القرائي**</t>
  </si>
  <si>
    <t>تطبيق الطلاقة القرائية**</t>
  </si>
  <si>
    <t>تطبيق مهارات الكتابة**</t>
  </si>
  <si>
    <t xml:space="preserve">إلمام الطلبة بالأنشطة الروتينية** </t>
  </si>
  <si>
    <t xml:space="preserve">توفير فرص قراءة مناسبة لمستوى الطلبة </t>
  </si>
  <si>
    <t xml:space="preserve">تطبيق أنواع القراءة المختلفة (التحرّر التدريجي) </t>
  </si>
  <si>
    <t xml:space="preserve">تطوير مهارة المحادثة </t>
  </si>
  <si>
    <t>متابعة حل تمارين كراسة الطالب</t>
  </si>
  <si>
    <t xml:space="preserve">تعزيز الاتجاهات الإيجابية نحو اللغة العربية </t>
  </si>
  <si>
    <t>استخدام الطلبة لطرائقهم الحسابية الخاصة**</t>
  </si>
  <si>
    <t>تنمية مهارة حل المسألة**</t>
  </si>
  <si>
    <t>نقاش طرق التوصّل للحل**</t>
  </si>
  <si>
    <t>دعم اكتساب الطلبة لمادة الرياضيات مفاهيميًا وليس إجرائيًا**</t>
  </si>
  <si>
    <t xml:space="preserve">التدرج من المحسوس إلى المجرد (الإسقاطات النمائية في تدريس الحساب) </t>
  </si>
  <si>
    <t xml:space="preserve">التلاعب بالأعداد (الحساب الذهني) </t>
  </si>
  <si>
    <t xml:space="preserve">توفير فرص حل المسائل ضمن مستوى الطلبة </t>
  </si>
  <si>
    <t xml:space="preserve">متابعة حل تمارين كراسة الطالب </t>
  </si>
  <si>
    <t xml:space="preserve">تعزيز الاتجاهات الإيجابية نحو الرياضيات </t>
  </si>
  <si>
    <t xml:space="preserve">توظيف كفايات التعلم الذاتي عند الطلبة </t>
  </si>
  <si>
    <t>توظيف فعالية طاولات الأنشطة والأركان بفترتيها 1/2**</t>
  </si>
  <si>
    <t xml:space="preserve">توظيف فعالية الإفطار </t>
  </si>
  <si>
    <t>توظيف فعالية الساحة الخارجية **</t>
  </si>
  <si>
    <t>توظيف فعالية الأنشطة باللغة الإنجليزية **</t>
  </si>
  <si>
    <t xml:space="preserve">توظيف فعالية القصة والاسترجاع ** </t>
  </si>
  <si>
    <t xml:space="preserve"> مراعاة مبادئ التفاعل الايجابي</t>
  </si>
  <si>
    <t>مراعاة الخصائص النمائية لطفل الروضة</t>
  </si>
  <si>
    <t>تفعيل برنامج تشجيع القراءة.</t>
  </si>
  <si>
    <t xml:space="preserve">تفعيل برنامج مشاركة الاهل </t>
  </si>
  <si>
    <t xml:space="preserve">التركيز على ممارسة التمرينات البدائية والألعاب الصغيرة لرفع مستوى الصحة الجسمية والعقلية </t>
  </si>
  <si>
    <t>دعم الاتجاهات الايجابية لمشاركة الطلبة بالأنشطة والمسابقات الرياضية</t>
  </si>
  <si>
    <t>تطبيق الطلبة للعادات الصحية بقصد الوصول الى قوام بدني معتدل وسليم</t>
  </si>
  <si>
    <t>مشاركة الطلبة جميعهم في الأنشطة الرياضبة بمن فيهم الطلبة ذوي الاحتياجات الخاصة كل حسب قدراته وامكاناته</t>
  </si>
  <si>
    <t>توظيف واعداد الأدوات الرياضية في تعلم وتعليم الطلبة</t>
  </si>
  <si>
    <t>توفير وسائل السلامة والأمان وخلو الملعب من أية عوائق مؤذية للطلبة</t>
  </si>
  <si>
    <t>تهيئة الطلبة بتمرينات الاحماء المناسبة تبعا للمراحل العمرية ونوع اللعبة الرياضية</t>
  </si>
  <si>
    <t>إلمام الطلبة بالقوانين والتعليمات للألعاب الفردية والجماعية</t>
  </si>
  <si>
    <t>متابعة محاور اللياقة البدنية للطلبة المشاركين في جائزة الملك عبد الله الثاني للياقة البدنية</t>
  </si>
  <si>
    <t>تطوير مغهوم نسيابية الحركة من خلال أداء الحركات الانتقالية وغير الانتقالية</t>
  </si>
  <si>
    <t>تحضير الاجهزة والمعدات والأدوات والمواد الأولية اللازمة لتنفيذ التمرين</t>
  </si>
  <si>
    <t>التركيز على النقاط الحاكمة لتنفيذ التمرين</t>
  </si>
  <si>
    <t>امتلاك المعلم المهارة العملية لتطبيق التمرين</t>
  </si>
  <si>
    <t>ربط المعرفة النظرية بالتطبيق العملي</t>
  </si>
  <si>
    <t>مراعاة متطلبات الأمن والسلامة والصحة المهنية</t>
  </si>
  <si>
    <t>غرس القيم المهنية المتعلقة بدقة واتفان العمل لدى الطلبة</t>
  </si>
  <si>
    <t>استثمار مصادر التعلم المتابعة بشكل فعال</t>
  </si>
  <si>
    <t>تحفيز الطلبة على توليد أفكار ريادية</t>
  </si>
  <si>
    <t>تنمية اتجاهات ايجابية نحو العمل واحترام المهن</t>
  </si>
  <si>
    <t>تفعيل ملف الطالب المهني</t>
  </si>
  <si>
    <t>التهيئة  للأنشطة عبر خطوات ثابتة للتنفيذ تكتب على بطاقة التمرين العملي تبين بدقة معايير الأداء المتوقع</t>
  </si>
  <si>
    <t xml:space="preserve">تطبيق المهارات المهنية والأنشطة العملية بطريقة صحيحة ومتسلسلة </t>
  </si>
  <si>
    <t>تشجيع الطلبة على تكرار وصف وعرض المهارة بشكل صحيح باستخدام العدد والأدوات للوصول لمستوى الأداء المطلوب</t>
  </si>
  <si>
    <t>تشجيع الطلبة على قراءة الرموز المتعلقة بمحاور التربية المهنية</t>
  </si>
  <si>
    <t>القدرة على أداء الحصص العملية في التربية المهنية في المشغل والحديقة</t>
  </si>
  <si>
    <t>اكساب الطلبة سلوكيات ايجابية غتد ممارسة الأنشطة العملية للتعامل مع متطلبات الحياة اليومية</t>
  </si>
  <si>
    <t>تنمية الاتجاهات الايجابية والقدرات والايتعدادات لدى الطلبة نحو مهنة المستقبل</t>
  </si>
  <si>
    <t>توظيف الانشطة المهنية في تعزيز اخلاقيات الطلبة نحو العمل اليدوي</t>
  </si>
  <si>
    <t>متابعة التطورات الحديثة المتعلقة في عالم المهن والحرف اليدوية</t>
  </si>
  <si>
    <t>مراعاة اجراءات الأمن والسلامة المهنية</t>
  </si>
  <si>
    <t>يستخدم المعلم استراتيجيات تعلميمية مختلفة لتدريس مهارة القراءة للطلبة باللغة الفرنسية</t>
  </si>
  <si>
    <t>يستخدم المعلم استراتيجيات تعلميمية مختلفة لتدريس مهارة المحادثة للطلبة باللغة الفرنسية</t>
  </si>
  <si>
    <t>يستخدم المعلم استراتيجيات تعلميمية مختلفة لتدريس مهارة الكتابة للطلبة باللغة الفرنسية</t>
  </si>
  <si>
    <t>يستخدم المعلم استراتيجيات تعلميمية مختلفة لتدريس مهارة الاستماع للطلبة باللغة الفرنسية</t>
  </si>
  <si>
    <t>يستخدم المعلم لغة سليمة وواضحة أثناء الحصة</t>
  </si>
  <si>
    <t>يستخدم المعلم استراتيجيات مختلفة لتنمية التفكير ويشجع الطلبة على استخدام اللغة الفرنسية</t>
  </si>
  <si>
    <t>يتابع المعلم الطلبة في اعمالهم وواجباتهم ونشاطاتهم الخاصة بمادة اللغة الفرنسية</t>
  </si>
  <si>
    <t>يراعي التسلسل في تدريس مادة اللغة الفرنسية (التكاملية في التدريس)</t>
  </si>
  <si>
    <t>يستخدم أسلوب التحفيز والتشجيع مع طلابه لاستخدام اللغة الفرنسية أثناء الحصة</t>
  </si>
  <si>
    <t xml:space="preserve">يوزع وقت الحصة على الفعاليات بشكل مناسب </t>
  </si>
  <si>
    <t>التربية.الاسلامية</t>
  </si>
  <si>
    <t>اللغة.العربية</t>
  </si>
  <si>
    <t>تربية.وطنية</t>
  </si>
  <si>
    <t>تربية.فنية</t>
  </si>
  <si>
    <t>تربية.موسيقية</t>
  </si>
  <si>
    <t>اللغة.الانجليزية</t>
  </si>
  <si>
    <t>تربية.خاصة</t>
  </si>
  <si>
    <t>ثقافة.مالية</t>
  </si>
  <si>
    <t>فروع.التعليم.الصناعي</t>
  </si>
  <si>
    <t>مرحلة.ر</t>
  </si>
  <si>
    <t>مرحلة.ع</t>
  </si>
  <si>
    <t>رياض.أطفال</t>
  </si>
  <si>
    <t>تربية.رياضية</t>
  </si>
  <si>
    <t>فروع.تعليم.مهني</t>
  </si>
  <si>
    <t>تربية.مهنية</t>
  </si>
  <si>
    <t>اللغة.الفرنسية</t>
  </si>
  <si>
    <t>مدير.مدرسة</t>
  </si>
  <si>
    <t>اسم رئيس القسم</t>
  </si>
  <si>
    <t>الزيارة.الصفية</t>
  </si>
  <si>
    <t>الإشراف.القائم.على.الشبكات</t>
  </si>
  <si>
    <t>البحوث.الإجرائية</t>
  </si>
  <si>
    <t>النشرات.التربوية</t>
  </si>
  <si>
    <t>الاجتماعات.واللقاءات</t>
  </si>
  <si>
    <t>الندوات</t>
  </si>
  <si>
    <t>المؤتمرات</t>
  </si>
  <si>
    <t>وظيفة</t>
  </si>
  <si>
    <t>عطلة.رسمية</t>
  </si>
  <si>
    <t>عدم.توفر.مواصلات</t>
  </si>
  <si>
    <t xml:space="preserve">الفترة الزمنية </t>
  </si>
  <si>
    <t>أخرى</t>
  </si>
  <si>
    <t>وزارة التربية والتعليم</t>
  </si>
  <si>
    <t>فئة</t>
  </si>
  <si>
    <t>مديرة</t>
  </si>
  <si>
    <t>معلمة</t>
  </si>
  <si>
    <t>جنس.المدرسة</t>
  </si>
  <si>
    <t>ذكور</t>
  </si>
  <si>
    <t>اناث</t>
  </si>
  <si>
    <t>متابعة.الخطط.المدرسية</t>
  </si>
  <si>
    <t>إناث</t>
  </si>
  <si>
    <t>نفذ</t>
  </si>
  <si>
    <t>لم ينفذ</t>
  </si>
  <si>
    <t>القيادة</t>
  </si>
  <si>
    <t>ثقافة التعلم</t>
  </si>
  <si>
    <t>التواصل</t>
  </si>
  <si>
    <t>الموارد البشرية</t>
  </si>
  <si>
    <t>الذكاء العاطفي</t>
  </si>
  <si>
    <t>القيم</t>
  </si>
  <si>
    <t>التعلم  المتمحور حول الطالب</t>
  </si>
  <si>
    <t>قيادة التغيير</t>
  </si>
  <si>
    <t>التعاون</t>
  </si>
  <si>
    <t>الموارد المالية</t>
  </si>
  <si>
    <t>التطوير المهني</t>
  </si>
  <si>
    <t>الرؤية</t>
  </si>
  <si>
    <t>السلوك المطلوب للتعلم</t>
  </si>
  <si>
    <t>المتابعة</t>
  </si>
  <si>
    <t>المشاركة المجتمعية</t>
  </si>
  <si>
    <t>الموارد المادية</t>
  </si>
  <si>
    <t>التوثيق</t>
  </si>
  <si>
    <t>القيادة.المتمركزة.حول.التعلم</t>
  </si>
  <si>
    <t>دعم.تنفيذ.مجتمعات.التعلم</t>
  </si>
  <si>
    <t>المخطط له</t>
  </si>
  <si>
    <t>ما تم تنفيذه</t>
  </si>
  <si>
    <t>إلى:</t>
  </si>
  <si>
    <t>الفئة:</t>
  </si>
  <si>
    <t>الرقم الوزاري:</t>
  </si>
  <si>
    <t>التخصص:</t>
  </si>
  <si>
    <t>إدارة الإشراف والتدريب التربوي</t>
  </si>
  <si>
    <t>مديرية الإشراف والإسناد التربوي</t>
  </si>
  <si>
    <t>رئيس قسم</t>
  </si>
  <si>
    <t>مشرف</t>
  </si>
  <si>
    <t>البرنامج الأسبوعي لزيارات رئيس القسم</t>
  </si>
  <si>
    <t xml:space="preserve">خلاصة ما نفذ من البرنامج الشهري </t>
  </si>
  <si>
    <t>فعاليات رئيس القسم</t>
  </si>
  <si>
    <t>متابعة.ميدانية.لفعاليات.مدرسية.مخطط.لها</t>
  </si>
  <si>
    <t>متابعة.فعاليات.المشرفين.التربويين.في.الميدان.حسب.جدولهم.الأسبوعي.لضبط.جودة.الأداء</t>
  </si>
  <si>
    <t>تنمية.مهنية.ذاتية</t>
  </si>
  <si>
    <t>تقديم.وتنفيذ.الدعم.في.مجال.التنمية.المهنية.للمشرفين.التربويين</t>
  </si>
  <si>
    <t>متابعة.تنفيذ.الخطة.التطويرية.للمديرية.وأوجه.الصرف</t>
  </si>
  <si>
    <t>اعمال.مكتبية</t>
  </si>
  <si>
    <t>تكليف.على.مستوى.المديرية</t>
  </si>
  <si>
    <t>تكليف.على.مستوى.الوزارة</t>
  </si>
  <si>
    <t>متابعة.الكتب.الرسمية.الواردة.من.الوزارة.والالتزام.بها.والرد.عليها.بدقة.وفي.الوقت.المناسب</t>
  </si>
  <si>
    <t>متابعة.اعداد.تقرير.الإنجاز.الشهري</t>
  </si>
  <si>
    <t>مجالات الإنجاز</t>
  </si>
  <si>
    <t>الأسبوع الأول</t>
  </si>
  <si>
    <t>الأسبوع الثاني</t>
  </si>
  <si>
    <t>الأسبوع الثالث</t>
  </si>
  <si>
    <t>الأسبوع الرابع</t>
  </si>
  <si>
    <t>الأسبوع الخامس</t>
  </si>
  <si>
    <t>رقم الأسبوع</t>
  </si>
  <si>
    <t>الأسبوع.الأول</t>
  </si>
  <si>
    <t>الأسبوع.الثاني</t>
  </si>
  <si>
    <t>الأسبوع.الثالث</t>
  </si>
  <si>
    <t>الأسبوع.الرابع</t>
  </si>
  <si>
    <t>الأسبوع.الخامس</t>
  </si>
  <si>
    <t>اسم رئيس قسم الإشراف التربوي:</t>
  </si>
  <si>
    <t>اسم المديرية:</t>
  </si>
  <si>
    <t xml:space="preserve">توقيع مدير التربية والتعليم: </t>
  </si>
  <si>
    <t>توقيع رئيس قسم الإشراف التربوي:</t>
  </si>
  <si>
    <t xml:space="preserve">تقرير انجاز رئيس قسم الإشراف التربوي لشهر : </t>
  </si>
  <si>
    <t xml:space="preserve">لعام : </t>
  </si>
  <si>
    <t>من :</t>
  </si>
  <si>
    <t>كانون الثاني</t>
  </si>
  <si>
    <t>شباط</t>
  </si>
  <si>
    <t>آذار</t>
  </si>
  <si>
    <t>نيسان</t>
  </si>
  <si>
    <t>أيار</t>
  </si>
  <si>
    <t>حزيران</t>
  </si>
  <si>
    <t>تموز</t>
  </si>
  <si>
    <t>آب</t>
  </si>
  <si>
    <t>أيلول</t>
  </si>
  <si>
    <t>تشرين الأول</t>
  </si>
  <si>
    <t>تشرين الثاني</t>
  </si>
  <si>
    <t>كانون الأول</t>
  </si>
  <si>
    <t>السنة (العام):</t>
  </si>
  <si>
    <t>الشهر:</t>
  </si>
  <si>
    <t>برمجية تحليل الإنجاز الشهري لرئيس القسم</t>
  </si>
  <si>
    <t>السبت</t>
  </si>
  <si>
    <t>مشرف تربوي</t>
  </si>
  <si>
    <t>منسق الخطة التطويرية</t>
  </si>
  <si>
    <t>المشاغل.التربوية ومجتمعات.التعلم التدريبية</t>
  </si>
  <si>
    <t>الزيارة.التفقدية</t>
  </si>
  <si>
    <t>تبادل.الزيارات والدروس.التطبيقية</t>
  </si>
  <si>
    <t>العمل المكتبي</t>
  </si>
  <si>
    <t>رئيس قسم مكلف</t>
  </si>
  <si>
    <t>تنفيذ برامج التنمية المهنية</t>
  </si>
  <si>
    <t>الأساليب الإشرافية</t>
  </si>
  <si>
    <t>الإشراف على عمليات المراجعة الذاتية والخطط التطويرية والإجرائية للمديرية والمدارس وما يتعلق بالمجالس التربوية على مستوى شبكات المدارس</t>
  </si>
  <si>
    <t>تحديث قواعد بيانات الحاجات المشتركة للمدارس والمديرية وتلبيتها وتحديد الأولويات التطويرية للمديرية</t>
  </si>
  <si>
    <t>الإشراف على تشكيل وتفعيل المجالس التربوية ومجلس التطوير التربوي وتحديث قاعدة بيانات خاصة بها</t>
  </si>
  <si>
    <t>الإشراف على المبادرات المركزية والمدرسية المختلفة</t>
  </si>
  <si>
    <t>الأحد</t>
  </si>
  <si>
    <t>إجازة.سنوية</t>
  </si>
  <si>
    <t>إجازة.مرضية</t>
  </si>
  <si>
    <t>لواء الجامعة</t>
  </si>
  <si>
    <t>قسم إدارة أداء الإسناد التربوي</t>
  </si>
  <si>
    <t>اسم رئيس القسم:</t>
  </si>
  <si>
    <t>اسم متلقي الخدمة</t>
  </si>
  <si>
    <t>بناء خطة قسم الإشراف التربوي ومتابعة خطط المشرفين</t>
  </si>
  <si>
    <t>بناء وتحديث قاعدة بيانات الحاجات التدريبية على مستوى (المديرية / المدرسة)</t>
  </si>
  <si>
    <t>تحديث مكتبة مناهج وبرامج التنمية المهنية ورقيا وإلكترونيا</t>
  </si>
  <si>
    <t>متابعة وتقييم أعمال المشرفين (الأدوات والنماذج الإشرافية، البرنامج الأسبوعي وملف إنجازهم، الزيارات الإشرافية)</t>
  </si>
  <si>
    <t>التنفيذ</t>
  </si>
  <si>
    <t>العام الدراسي</t>
  </si>
  <si>
    <t xml:space="preserve">مديرية التربية والتعليم لمنطقة </t>
  </si>
  <si>
    <t>Jwana2003$$$###@@@</t>
  </si>
  <si>
    <t xml:space="preserve">تقديم الدعم والإسناد (مشرفين / مدراء المدارس / معلمين) </t>
  </si>
  <si>
    <t>إدارة الإشراف والتدريب التربوي/مديرية الإشراف والإسناد التربوي</t>
  </si>
  <si>
    <t>متابعة الأعمال المكتبية (إصدار إجازات التعليم، متابعة بريد الوزارة والمديرية، الإنجاز الشهري، ملفات القسم)</t>
  </si>
  <si>
    <t>نسبة الإنجاز</t>
  </si>
  <si>
    <t>المواءمة بين بنود الخطة التطويرية وأوجه الإنفاق للمخصصات المرصودة للمنحة المالية للمدارس والمديرية</t>
  </si>
  <si>
    <t>الأساليب الإشرافية لرئيس قسم الإشراف</t>
  </si>
  <si>
    <t>مجموع الفعاليات التي نفذت في كل أسبوع</t>
  </si>
  <si>
    <t>سبب عدم التنفيذ</t>
  </si>
  <si>
    <t>ملاحظات</t>
  </si>
  <si>
    <t>المديرية</t>
  </si>
  <si>
    <t>قصبة عمان</t>
  </si>
  <si>
    <t>لواء القويسمة</t>
  </si>
  <si>
    <t>لواء سحاب</t>
  </si>
  <si>
    <t>لواء ماركا</t>
  </si>
  <si>
    <t>وادي السير</t>
  </si>
  <si>
    <t>لواء ناعور</t>
  </si>
  <si>
    <t>لواء الجيزة</t>
  </si>
  <si>
    <t>لواء الموقر</t>
  </si>
  <si>
    <t>قصبة مادبا</t>
  </si>
  <si>
    <t>لواء ذيبان</t>
  </si>
  <si>
    <t>الزرقاء الأولى</t>
  </si>
  <si>
    <t>الزرقاء الثانية</t>
  </si>
  <si>
    <t>الرصيفة</t>
  </si>
  <si>
    <t>منطقة السلط</t>
  </si>
  <si>
    <t>دير علا</t>
  </si>
  <si>
    <t>الشونة الجنوبية</t>
  </si>
  <si>
    <t>عين الباشا</t>
  </si>
  <si>
    <t>قصبة إربد</t>
  </si>
  <si>
    <t>لواء بني عبيد</t>
  </si>
  <si>
    <t>المزار الشمالي</t>
  </si>
  <si>
    <t>الطيبة والوسطية</t>
  </si>
  <si>
    <t>لواء بني كنانة</t>
  </si>
  <si>
    <t>لواء الكورة</t>
  </si>
  <si>
    <t>لواء الرمثا</t>
  </si>
  <si>
    <t>الأغوار الشمالية</t>
  </si>
  <si>
    <t>محافظة جرش</t>
  </si>
  <si>
    <t>محافظة عجلون</t>
  </si>
  <si>
    <t>قصبة المفرق</t>
  </si>
  <si>
    <t>البادية الشمالية الشرقية</t>
  </si>
  <si>
    <t>البادية الشمالية الغربية</t>
  </si>
  <si>
    <t>منطقة الكرك</t>
  </si>
  <si>
    <t>الأغوار الجنوبية</t>
  </si>
  <si>
    <t>منطقة القصر</t>
  </si>
  <si>
    <t>المزار الجنوبي</t>
  </si>
  <si>
    <t>منطقة الطفيلة</t>
  </si>
  <si>
    <t>لواء بصيرا</t>
  </si>
  <si>
    <t>منطقة معان</t>
  </si>
  <si>
    <t>لواء البتراء</t>
  </si>
  <si>
    <t>لواء الشوبك</t>
  </si>
  <si>
    <t>البادية الجنوبية</t>
  </si>
  <si>
    <t>محافظة العقبة</t>
  </si>
  <si>
    <t>عدد المشرفين حسب إحصائيات الوزارة</t>
  </si>
  <si>
    <t>أدخل عدد المشرفين الفعلي</t>
  </si>
  <si>
    <t>الإدارة.الصفية</t>
  </si>
  <si>
    <t>التقويم</t>
  </si>
  <si>
    <t>استراتيجيات.التدريس</t>
  </si>
  <si>
    <t>بناء.وتحليل.الاختبارات</t>
  </si>
  <si>
    <t>مهارات.تشجيع.وتحفيز.الطلبة</t>
  </si>
  <si>
    <t>مصادر.وسائل.الدعم.للتعلم</t>
  </si>
  <si>
    <t>ممارسات فضلى</t>
  </si>
  <si>
    <t>مكان تنفيذ الفعالية</t>
  </si>
  <si>
    <t>رئيس.قسم</t>
  </si>
  <si>
    <t>عضو.قسم</t>
  </si>
  <si>
    <t>الإثبات</t>
  </si>
  <si>
    <t>التعليم.والتعلم</t>
  </si>
  <si>
    <t>بيئة.الطالب</t>
  </si>
  <si>
    <t>المدرسةوالمجتمع</t>
  </si>
  <si>
    <t>القيادة.والإدارة</t>
  </si>
  <si>
    <t>مدرسة</t>
  </si>
  <si>
    <t>علوم.عامة</t>
  </si>
  <si>
    <t>الفيزياء</t>
  </si>
  <si>
    <t>الكيمياء</t>
  </si>
  <si>
    <t>علوم.حياتية</t>
  </si>
  <si>
    <t>علوم.أرض</t>
  </si>
  <si>
    <t>الصفوف.الثلاث.الأولى</t>
  </si>
  <si>
    <t>تخصص</t>
  </si>
  <si>
    <t>الإثنين</t>
  </si>
  <si>
    <t>توقيع رئيس قسم الإشراف</t>
  </si>
  <si>
    <t>خلاصة إنجاز رئيس قسم الإشراف</t>
  </si>
  <si>
    <t>مبررات عدم التنفيذ</t>
  </si>
  <si>
    <t>المبرر</t>
  </si>
  <si>
    <t>أعمال القسم</t>
  </si>
  <si>
    <t>رئيس وأعضاء الأقسام</t>
  </si>
  <si>
    <t>اسم المدرسة المكلف بالإشراف عليها</t>
  </si>
  <si>
    <t>فعاليات رئيس القسم كممارسات فضلى (مشرف إداري، مشرف مختص)</t>
  </si>
  <si>
    <t>الحاجات التخصصية</t>
  </si>
  <si>
    <r>
      <rPr>
        <b/>
        <sz val="26"/>
        <color theme="1"/>
        <rFont val="Arial"/>
        <family val="2"/>
        <scheme val="minor"/>
      </rPr>
      <t>الحاجة التخصصية للمعلم</t>
    </r>
    <r>
      <rPr>
        <b/>
        <sz val="22"/>
        <color theme="1"/>
        <rFont val="Arial"/>
        <family val="2"/>
        <scheme val="minor"/>
      </rPr>
      <t xml:space="preserve">
</t>
    </r>
    <r>
      <rPr>
        <b/>
        <sz val="18"/>
        <color rgb="FFFF0000"/>
        <rFont val="Arial"/>
        <family val="2"/>
        <scheme val="minor"/>
      </rPr>
      <t>(تكتب فقط عند اختيار الحاجات التخصصية في العمود السابق)</t>
    </r>
  </si>
  <si>
    <t>الحاجات التي نفذها وفق متلقي الخدمة</t>
  </si>
  <si>
    <t>الحاجة الفرعية (مدير/ رئيس قسم / عضو قسم) أو (جانب المدرسة)</t>
  </si>
  <si>
    <t>المؤشر</t>
  </si>
  <si>
    <t>المناهج.والتدريس</t>
  </si>
  <si>
    <t xml:space="preserve">أداء.الطلبة.والتقييم  </t>
  </si>
  <si>
    <t>تركيز.المدرسة</t>
  </si>
  <si>
    <t xml:space="preserve">دعم.التعلم </t>
  </si>
  <si>
    <t>التمكين</t>
  </si>
  <si>
    <t>مشاركة.اولياء.الأمور</t>
  </si>
  <si>
    <t>مشاركة.المجتمع</t>
  </si>
  <si>
    <t>الإدارة</t>
  </si>
  <si>
    <t>التركيز على ربط المعرفة بالحياة</t>
  </si>
  <si>
    <t>متابعة تحصيل الطلبة بشفافية وعدالة وبما يعكس أداء الطلبة الواقعي والفعلي.</t>
  </si>
  <si>
    <t>توفير بيئة صحية وآمنة يتم صيانتها بشكل جيد ومستمر.</t>
  </si>
  <si>
    <t xml:space="preserve">نشر ثقافة التوقعات الإيجابية والعالية لدى مجتمع المدرسة </t>
  </si>
  <si>
    <t>توفر فرص متنوعة للطلبة للمشاركة في الأنشطة القيادية</t>
  </si>
  <si>
    <t xml:space="preserve">العمل على مشاركة أولياء أمور الطلبة </t>
  </si>
  <si>
    <t>تفعيل الشراكة التبادلية مع المجتمع المحلي لدعم تطوير المدرسة</t>
  </si>
  <si>
    <t xml:space="preserve">انطلاق جميع أنشطة المدرسة من رؤيتها ورسالتها </t>
  </si>
  <si>
    <t>مبادرات التطوير المستمر في المدرسة تتمحور حول المتعلم ومبنية على النتائج، ويوجد إطار لمتابعتها وتقييمها</t>
  </si>
  <si>
    <t>التركيز على بناء قيم واتجاهات إيجابية لدى الطلبة</t>
  </si>
  <si>
    <t xml:space="preserve">استخدام نتائج تقييم الطلبة الفردية، والتراكمية للمدرسة بفعالية في دعم تعلم الطلبة وخطة المدرسة التطويرية </t>
  </si>
  <si>
    <t>تمثيل طاقم المدرسة أنموذجاً قدوة للطلبة</t>
  </si>
  <si>
    <t>توفر مصادر تعلم كافية تناسب احتياجات الطلبة التعلمية والتعليمية، وتساعدهم على تحمل مسؤولية تعلمهم</t>
  </si>
  <si>
    <t>العمل كمجتمع تعلم، وتوفر فرص لتطوير العاملين مهنياً، ودعم تطويرهم ذاتياً</t>
  </si>
  <si>
    <t xml:space="preserve">تبنّي منهجية اتصال مؤسسي </t>
  </si>
  <si>
    <t>التنويع في استراتيجيات التدريس ومراعاة الفروق الفردية لتلبية احتياجات الطلبة</t>
  </si>
  <si>
    <t>توظيف استراتيجيات وأساليب متنوعة لتعديل وضبط سلوك الطلبة.</t>
  </si>
  <si>
    <t>توفر فرص للقيادة التشاركية للعاملين في المدرسة</t>
  </si>
  <si>
    <t>استثمار الموارد البشرية والمالية والمادية</t>
  </si>
  <si>
    <t>توظيف كفايات ومهارات التعامل مع الطلبة ذوي الاحتياجات الخاصة: الموهوبين، وبطيئي التعلم، وصعوبات التعلم، والإعاقات الحسية والعقلية.</t>
  </si>
  <si>
    <t>مؤشر المدرسة الفاعلة</t>
  </si>
  <si>
    <t>قيادة</t>
  </si>
  <si>
    <t>الحاجة العامة (معلم / مدير) أو مجال حاجة المدرسة 
أو ضبط عمليات قسم الإشراف</t>
  </si>
  <si>
    <t>نسبة الإنجاز الشهري</t>
  </si>
  <si>
    <t>أيام.العطل.الرسمية</t>
  </si>
  <si>
    <t>عدد ايام الدوام</t>
  </si>
  <si>
    <t>f</t>
  </si>
  <si>
    <t>عدد أيام الدوام الرسمي</t>
  </si>
  <si>
    <t>مجموع الفعاليات رئيس القسم المنفذه</t>
  </si>
  <si>
    <t>مجموع الفعاليات المنفذه كممارسات فضلى</t>
  </si>
  <si>
    <t>نسبة الإنجاز الإضافي</t>
  </si>
  <si>
    <t>تكرار الايام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</si>
</sst>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10000]d/m/yyyy;@"/>
    <numFmt numFmtId="165" formatCode="yyyy/mm/dd"/>
    <numFmt numFmtId="166" formatCode="[$-1010000]yyyy/mm/dd;@"/>
    <numFmt numFmtId="167" formatCode="[$-2010000]yyyy/mm/dd;@"/>
  </numFmts>
  <fonts count="56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2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1"/>
      <name val="Times New Roman"/>
      <family val="1"/>
      <scheme val="major"/>
    </font>
    <font>
      <b/>
      <sz val="9"/>
      <color rgb="FF000000"/>
      <name val="Times New Roman"/>
      <family val="1"/>
      <scheme val="major"/>
    </font>
    <font>
      <b/>
      <sz val="9"/>
      <color rgb="FFFFFFFF"/>
      <name val="Times New Roman"/>
      <family val="1"/>
      <scheme val="major"/>
    </font>
    <font>
      <b/>
      <sz val="9"/>
      <color rgb="FFFF0000"/>
      <name val="Times New Roman"/>
      <family val="1"/>
      <scheme val="major"/>
    </font>
    <font>
      <b/>
      <vertAlign val="subscript"/>
      <sz val="9"/>
      <color rgb="FF000000"/>
      <name val="Times New Roman"/>
      <family val="1"/>
      <scheme val="major"/>
    </font>
    <font>
      <b/>
      <sz val="8"/>
      <color theme="1"/>
      <name val="Arial"/>
      <family val="2"/>
      <charset val="178"/>
      <scheme val="minor"/>
    </font>
    <font>
      <sz val="8"/>
      <color theme="1"/>
      <name val="Arial"/>
      <family val="2"/>
      <charset val="178"/>
      <scheme val="minor"/>
    </font>
    <font>
      <b/>
      <sz val="16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4"/>
      <color theme="1"/>
      <name val="Times New Roman"/>
      <family val="1"/>
      <scheme val="major"/>
    </font>
    <font>
      <b/>
      <sz val="14"/>
      <color theme="1"/>
      <name val="Arial"/>
      <family val="2"/>
      <scheme val="minor"/>
    </font>
    <font>
      <sz val="11"/>
      <color theme="0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8"/>
      <color theme="1"/>
      <name val="Times New Roman"/>
      <family val="1"/>
      <scheme val="major"/>
    </font>
    <font>
      <b/>
      <sz val="20"/>
      <color theme="1"/>
      <name val="Times New Roman"/>
      <family val="1"/>
      <scheme val="major"/>
    </font>
    <font>
      <b/>
      <sz val="24"/>
      <color theme="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6"/>
      <color rgb="FFFF0000"/>
      <name val="Arial"/>
      <family val="2"/>
      <scheme val="minor"/>
    </font>
    <font>
      <b/>
      <sz val="26"/>
      <color theme="1"/>
      <name val="Arial"/>
      <family val="2"/>
      <scheme val="minor"/>
    </font>
    <font>
      <b/>
      <sz val="26"/>
      <color theme="1"/>
      <name val="Times New Roman"/>
      <family val="1"/>
      <scheme val="major"/>
    </font>
    <font>
      <b/>
      <sz val="28"/>
      <color theme="1"/>
      <name val="Arial"/>
      <family val="2"/>
      <scheme val="minor"/>
    </font>
    <font>
      <b/>
      <sz val="22"/>
      <color theme="1"/>
      <name val="Times New Roman"/>
      <family val="1"/>
      <scheme val="major"/>
    </font>
    <font>
      <b/>
      <sz val="24"/>
      <color theme="1"/>
      <name val="Times New Roman"/>
      <family val="1"/>
      <scheme val="major"/>
    </font>
    <font>
      <b/>
      <sz val="36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b/>
      <sz val="20"/>
      <color rgb="FFFF0000"/>
      <name val="Arial"/>
      <family val="2"/>
      <scheme val="minor"/>
    </font>
    <font>
      <b/>
      <sz val="8"/>
      <color theme="1"/>
      <name val="Times New Roman"/>
      <family val="1"/>
      <scheme val="major"/>
    </font>
    <font>
      <sz val="20"/>
      <color theme="1"/>
      <name val="Arial"/>
      <family val="2"/>
      <scheme val="minor"/>
    </font>
    <font>
      <sz val="26"/>
      <color theme="1"/>
      <name val="Arial"/>
      <family val="2"/>
      <scheme val="minor"/>
    </font>
    <font>
      <b/>
      <sz val="26"/>
      <color theme="0"/>
      <name val="Arial"/>
      <family val="2"/>
      <scheme val="minor"/>
    </font>
    <font>
      <b/>
      <sz val="26"/>
      <color rgb="FFFF0000"/>
      <name val="Arial"/>
      <family val="2"/>
      <scheme val="minor"/>
    </font>
    <font>
      <sz val="26"/>
      <color theme="0"/>
      <name val="Arial"/>
      <family val="2"/>
      <scheme val="minor"/>
    </font>
    <font>
      <b/>
      <sz val="48"/>
      <color theme="1"/>
      <name val="Arial"/>
      <family val="2"/>
      <scheme val="minor"/>
    </font>
    <font>
      <b/>
      <sz val="24"/>
      <color rgb="FFFF0000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8"/>
      <color rgb="FFFF0000"/>
      <name val="Arial"/>
      <family val="2"/>
      <scheme val="minor"/>
    </font>
    <font>
      <sz val="11"/>
      <color theme="1"/>
      <name val="Calibri"/>
      <family val="2"/>
    </font>
    <font>
      <sz val="22"/>
      <color theme="1"/>
      <name val="Arial"/>
      <family val="2"/>
      <charset val="178"/>
      <scheme val="minor"/>
    </font>
    <font>
      <sz val="48"/>
      <color theme="1"/>
      <name val="Arial"/>
      <family val="2"/>
      <charset val="178"/>
      <scheme val="minor"/>
    </font>
    <font>
      <sz val="16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24"/>
      <color theme="0"/>
      <name val="Arial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medium">
        <color indexed="64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405">
    <xf numFmtId="0" fontId="0" fillId="0" borderId="0" xfId="0"/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readingOrder="2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readingOrder="2"/>
    </xf>
    <xf numFmtId="0" fontId="12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readingOrder="2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 readingOrder="2"/>
    </xf>
    <xf numFmtId="0" fontId="13" fillId="3" borderId="1" xfId="0" applyFont="1" applyFill="1" applyBorder="1" applyAlignment="1">
      <alignment horizontal="center" vertical="center" wrapText="1" readingOrder="2"/>
    </xf>
    <xf numFmtId="0" fontId="14" fillId="11" borderId="1" xfId="0" applyFont="1" applyFill="1" applyBorder="1" applyAlignment="1">
      <alignment horizontal="center" vertical="center" wrapText="1" readingOrder="2"/>
    </xf>
    <xf numFmtId="0" fontId="13" fillId="12" borderId="1" xfId="0" applyFont="1" applyFill="1" applyBorder="1" applyAlignment="1">
      <alignment horizontal="center" vertical="center" wrapText="1" readingOrder="2"/>
    </xf>
    <xf numFmtId="0" fontId="13" fillId="13" borderId="1" xfId="0" applyFont="1" applyFill="1" applyBorder="1" applyAlignment="1">
      <alignment horizontal="center" vertical="center" wrapText="1" readingOrder="2"/>
    </xf>
    <xf numFmtId="0" fontId="15" fillId="8" borderId="1" xfId="0" applyFont="1" applyFill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center" vertical="center" wrapText="1" readingOrder="1"/>
    </xf>
    <xf numFmtId="0" fontId="16" fillId="0" borderId="1" xfId="0" applyFont="1" applyBorder="1" applyAlignment="1">
      <alignment horizontal="center" vertical="center" wrapText="1" readingOrder="2"/>
    </xf>
    <xf numFmtId="0" fontId="17" fillId="0" borderId="7" xfId="0" applyFont="1" applyBorder="1" applyAlignment="1">
      <alignment horizontal="center" vertical="center" readingOrder="2"/>
    </xf>
    <xf numFmtId="0" fontId="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readingOrder="2"/>
    </xf>
    <xf numFmtId="0" fontId="1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2" fillId="0" borderId="0" xfId="0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 readingOrder="2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 readingOrder="2"/>
    </xf>
    <xf numFmtId="0" fontId="15" fillId="0" borderId="0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>
      <alignment horizontal="center" vertical="center" wrapText="1" readingOrder="2"/>
    </xf>
    <xf numFmtId="0" fontId="17" fillId="0" borderId="0" xfId="0" applyFont="1" applyFill="1" applyBorder="1" applyAlignment="1">
      <alignment horizontal="center" vertical="center" readingOrder="2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Protection="1">
      <protection hidden="1"/>
    </xf>
    <xf numFmtId="0" fontId="2" fillId="0" borderId="0" xfId="0" applyFont="1"/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11" fillId="9" borderId="2" xfId="0" applyFont="1" applyFill="1" applyBorder="1" applyAlignment="1" applyProtection="1">
      <alignment horizontal="center" vertical="center"/>
      <protection hidden="1"/>
    </xf>
    <xf numFmtId="0" fontId="13" fillId="7" borderId="1" xfId="0" applyFont="1" applyFill="1" applyBorder="1" applyAlignment="1">
      <alignment horizontal="center" vertical="center" wrapText="1" readingOrder="2"/>
    </xf>
    <xf numFmtId="0" fontId="8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5" fillId="0" borderId="0" xfId="0" applyFont="1" applyProtection="1"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0" fillId="0" borderId="0" xfId="0" applyAlignment="1" applyProtection="1">
      <alignment horizont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Border="1" applyAlignment="1" applyProtection="1">
      <alignment horizontal="center" shrinkToFit="1"/>
      <protection hidden="1"/>
    </xf>
    <xf numFmtId="0" fontId="0" fillId="0" borderId="0" xfId="0" applyFill="1" applyBorder="1" applyAlignment="1" applyProtection="1">
      <alignment shrinkToFit="1"/>
      <protection hidden="1"/>
    </xf>
    <xf numFmtId="0" fontId="21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protection hidden="1"/>
    </xf>
    <xf numFmtId="0" fontId="8" fillId="0" borderId="18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protection hidden="1"/>
    </xf>
    <xf numFmtId="0" fontId="8" fillId="5" borderId="4" xfId="0" applyFont="1" applyFill="1" applyBorder="1" applyAlignment="1">
      <alignment vertical="center" readingOrder="2"/>
    </xf>
    <xf numFmtId="0" fontId="8" fillId="5" borderId="4" xfId="0" applyFont="1" applyFill="1" applyBorder="1" applyAlignment="1">
      <alignment vertical="center" wrapText="1" readingOrder="2"/>
    </xf>
    <xf numFmtId="0" fontId="8" fillId="5" borderId="1" xfId="0" applyFont="1" applyFill="1" applyBorder="1" applyAlignment="1">
      <alignment horizontal="right" vertical="center"/>
    </xf>
    <xf numFmtId="0" fontId="27" fillId="0" borderId="1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165" fontId="0" fillId="0" borderId="0" xfId="0" applyNumberFormat="1"/>
    <xf numFmtId="0" fontId="25" fillId="0" borderId="0" xfId="0" applyFont="1" applyAlignment="1" applyProtection="1">
      <alignment vertical="center"/>
      <protection hidden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9" fillId="0" borderId="0" xfId="0" applyFont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right" vertical="center" wrapText="1"/>
    </xf>
    <xf numFmtId="0" fontId="2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8" fillId="4" borderId="4" xfId="0" applyFont="1" applyFill="1" applyBorder="1" applyAlignment="1">
      <alignment vertical="center" wrapText="1" readingOrder="2"/>
    </xf>
    <xf numFmtId="0" fontId="8" fillId="4" borderId="1" xfId="0" applyFont="1" applyFill="1" applyBorder="1" applyAlignment="1">
      <alignment horizontal="right" vertical="center" wrapText="1"/>
    </xf>
    <xf numFmtId="0" fontId="9" fillId="17" borderId="11" xfId="0" applyFont="1" applyFill="1" applyBorder="1" applyAlignment="1" applyProtection="1">
      <alignment horizontal="center" vertical="center" wrapText="1"/>
      <protection hidden="1"/>
    </xf>
    <xf numFmtId="0" fontId="9" fillId="17" borderId="11" xfId="0" applyFont="1" applyFill="1" applyBorder="1" applyAlignment="1" applyProtection="1">
      <alignment horizontal="center" vertical="center" wrapText="1" shrinkToFit="1"/>
      <protection hidden="1"/>
    </xf>
    <xf numFmtId="0" fontId="9" fillId="14" borderId="8" xfId="0" applyFont="1" applyFill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horizontal="center" vertical="center"/>
      <protection hidden="1"/>
    </xf>
    <xf numFmtId="0" fontId="23" fillId="4" borderId="1" xfId="0" applyFont="1" applyFill="1" applyBorder="1" applyAlignment="1">
      <alignment horizontal="center" vertical="center" textRotation="90" wrapText="1" readingOrder="2"/>
    </xf>
    <xf numFmtId="0" fontId="23" fillId="4" borderId="2" xfId="0" applyFont="1" applyFill="1" applyBorder="1" applyAlignment="1">
      <alignment horizontal="center" vertical="center" textRotation="90" wrapText="1" readingOrder="2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9" fillId="18" borderId="15" xfId="0" applyFont="1" applyFill="1" applyBorder="1" applyAlignment="1" applyProtection="1">
      <alignment horizontal="center" vertical="center" shrinkToFit="1"/>
      <protection hidden="1"/>
    </xf>
    <xf numFmtId="0" fontId="5" fillId="8" borderId="11" xfId="0" applyFont="1" applyFill="1" applyBorder="1" applyAlignment="1" applyProtection="1">
      <alignment horizontal="center" vertical="center" shrinkToFit="1"/>
      <protection hidden="1"/>
    </xf>
    <xf numFmtId="0" fontId="33" fillId="18" borderId="2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19" borderId="11" xfId="0" applyFont="1" applyFill="1" applyBorder="1" applyAlignment="1" applyProtection="1">
      <alignment horizontal="center" vertical="center" shrinkToFit="1"/>
      <protection hidden="1"/>
    </xf>
    <xf numFmtId="0" fontId="9" fillId="18" borderId="11" xfId="0" applyFont="1" applyFill="1" applyBorder="1" applyAlignment="1" applyProtection="1">
      <alignment horizontal="center" vertical="center" wrapText="1" shrinkToFit="1"/>
      <protection hidden="1"/>
    </xf>
    <xf numFmtId="0" fontId="31" fillId="18" borderId="11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34" fillId="18" borderId="9" xfId="0" applyFont="1" applyFill="1" applyBorder="1" applyAlignment="1" applyProtection="1">
      <alignment horizontal="center" vertical="center" wrapText="1"/>
      <protection hidden="1"/>
    </xf>
    <xf numFmtId="0" fontId="34" fillId="18" borderId="0" xfId="0" applyFont="1" applyFill="1" applyAlignment="1" applyProtection="1">
      <alignment horizontal="center" vertical="center" wrapText="1"/>
      <protection hidden="1"/>
    </xf>
    <xf numFmtId="0" fontId="34" fillId="18" borderId="1" xfId="0" applyFont="1" applyFill="1" applyBorder="1" applyAlignment="1" applyProtection="1">
      <alignment horizontal="center" vertical="center" wrapText="1"/>
      <protection hidden="1"/>
    </xf>
    <xf numFmtId="0" fontId="34" fillId="0" borderId="0" xfId="0" applyFont="1" applyAlignment="1" applyProtection="1">
      <alignment horizontal="center" vertical="center" wrapText="1"/>
      <protection hidden="1"/>
    </xf>
    <xf numFmtId="0" fontId="26" fillId="18" borderId="11" xfId="0" applyFont="1" applyFill="1" applyBorder="1" applyAlignment="1" applyProtection="1">
      <alignment horizontal="center" vertical="center"/>
      <protection hidden="1"/>
    </xf>
    <xf numFmtId="0" fontId="26" fillId="18" borderId="11" xfId="0" applyFont="1" applyFill="1" applyBorder="1" applyAlignment="1" applyProtection="1">
      <alignment horizontal="center" vertical="center" wrapText="1"/>
      <protection hidden="1"/>
    </xf>
    <xf numFmtId="0" fontId="9" fillId="8" borderId="15" xfId="0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shrinkToFit="1"/>
    </xf>
    <xf numFmtId="0" fontId="0" fillId="16" borderId="0" xfId="0" applyFill="1" applyAlignment="1" applyProtection="1">
      <alignment shrinkToFit="1"/>
    </xf>
    <xf numFmtId="0" fontId="5" fillId="0" borderId="0" xfId="0" applyFont="1" applyAlignment="1" applyProtection="1">
      <protection hidden="1"/>
    </xf>
    <xf numFmtId="0" fontId="2" fillId="0" borderId="0" xfId="0" applyFont="1" applyProtection="1">
      <protection hidden="1"/>
    </xf>
    <xf numFmtId="0" fontId="24" fillId="0" borderId="0" xfId="0" applyFont="1" applyAlignment="1" applyProtection="1">
      <alignment shrinkToFit="1"/>
      <protection hidden="1"/>
    </xf>
    <xf numFmtId="0" fontId="0" fillId="0" borderId="0" xfId="0" applyBorder="1" applyAlignment="1" applyProtection="1"/>
    <xf numFmtId="0" fontId="6" fillId="8" borderId="27" xfId="0" applyFont="1" applyFill="1" applyBorder="1" applyAlignment="1" applyProtection="1">
      <alignment horizontal="center" vertical="center" wrapText="1" readingOrder="2"/>
      <protection hidden="1"/>
    </xf>
    <xf numFmtId="0" fontId="0" fillId="0" borderId="0" xfId="0" applyAlignment="1" applyProtection="1">
      <alignment horizontal="center"/>
    </xf>
    <xf numFmtId="0" fontId="27" fillId="18" borderId="11" xfId="0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center" vertical="center" wrapText="1" readingOrder="2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7" fillId="0" borderId="20" xfId="0" applyFont="1" applyBorder="1" applyAlignment="1" applyProtection="1">
      <alignment horizontal="center" vertical="center"/>
      <protection hidden="1"/>
    </xf>
    <xf numFmtId="0" fontId="37" fillId="0" borderId="0" xfId="0" applyFont="1" applyProtection="1"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shrinkToFit="1"/>
      <protection hidden="1"/>
    </xf>
    <xf numFmtId="0" fontId="38" fillId="0" borderId="11" xfId="0" applyFont="1" applyFill="1" applyBorder="1" applyAlignment="1" applyProtection="1">
      <alignment horizontal="center" vertical="center" shrinkToFit="1"/>
      <protection locked="0" hidden="1"/>
    </xf>
    <xf numFmtId="0" fontId="2" fillId="18" borderId="28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9" fillId="6" borderId="11" xfId="0" applyFont="1" applyFill="1" applyBorder="1" applyAlignment="1" applyProtection="1">
      <alignment horizontal="center" vertical="center"/>
      <protection hidden="1"/>
    </xf>
    <xf numFmtId="0" fontId="9" fillId="8" borderId="11" xfId="0" applyFont="1" applyFill="1" applyBorder="1" applyAlignment="1" applyProtection="1">
      <alignment horizontal="center" vertical="center" shrinkToFit="1"/>
      <protection hidden="1"/>
    </xf>
    <xf numFmtId="0" fontId="9" fillId="8" borderId="11" xfId="1" applyNumberFormat="1" applyFont="1" applyFill="1" applyBorder="1" applyAlignment="1" applyProtection="1">
      <alignment horizontal="center" vertical="center" shrinkToFit="1"/>
      <protection hidden="1"/>
    </xf>
    <xf numFmtId="0" fontId="9" fillId="20" borderId="11" xfId="1" applyNumberFormat="1" applyFont="1" applyFill="1" applyBorder="1" applyAlignment="1" applyProtection="1">
      <alignment horizontal="center" vertical="center" shrinkToFit="1"/>
      <protection hidden="1"/>
    </xf>
    <xf numFmtId="9" fontId="9" fillId="3" borderId="11" xfId="0" applyNumberFormat="1" applyFont="1" applyFill="1" applyBorder="1" applyAlignment="1" applyProtection="1">
      <alignment horizontal="center" vertical="center" shrinkToFit="1"/>
      <protection hidden="1"/>
    </xf>
    <xf numFmtId="0" fontId="8" fillId="23" borderId="1" xfId="0" applyFont="1" applyFill="1" applyBorder="1" applyAlignment="1">
      <alignment horizontal="right" vertical="center"/>
    </xf>
    <xf numFmtId="0" fontId="3" fillId="8" borderId="27" xfId="0" applyFont="1" applyFill="1" applyBorder="1" applyAlignment="1" applyProtection="1">
      <alignment horizontal="center" vertical="center" wrapText="1" readingOrder="2"/>
      <protection hidden="1"/>
    </xf>
    <xf numFmtId="0" fontId="6" fillId="8" borderId="3" xfId="0" applyFont="1" applyFill="1" applyBorder="1" applyAlignment="1" applyProtection="1">
      <alignment horizontal="center" vertical="center" wrapText="1" readingOrder="2"/>
      <protection hidden="1"/>
    </xf>
    <xf numFmtId="0" fontId="9" fillId="8" borderId="3" xfId="0" applyFont="1" applyFill="1" applyBorder="1" applyAlignment="1" applyProtection="1">
      <alignment horizontal="center" vertical="center" shrinkToFit="1"/>
      <protection hidden="1"/>
    </xf>
    <xf numFmtId="0" fontId="9" fillId="8" borderId="3" xfId="1" applyNumberFormat="1" applyFont="1" applyFill="1" applyBorder="1" applyAlignment="1" applyProtection="1">
      <alignment horizontal="center" vertical="center" shrinkToFi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center" vertical="center"/>
    </xf>
    <xf numFmtId="0" fontId="39" fillId="3" borderId="1" xfId="0" applyFont="1" applyFill="1" applyBorder="1" applyAlignment="1">
      <alignment horizontal="center" vertical="center" shrinkToFit="1"/>
    </xf>
    <xf numFmtId="0" fontId="39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39" fillId="0" borderId="1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shrinkToFit="1"/>
    </xf>
    <xf numFmtId="0" fontId="33" fillId="18" borderId="29" xfId="0" applyFont="1" applyFill="1" applyBorder="1" applyAlignment="1" applyProtection="1">
      <alignment horizontal="center" vertical="center" shrinkToFit="1"/>
      <protection hidden="1"/>
    </xf>
    <xf numFmtId="0" fontId="9" fillId="8" borderId="14" xfId="0" applyFont="1" applyFill="1" applyBorder="1" applyAlignment="1" applyProtection="1">
      <alignment horizontal="center" vertical="center" shrinkToFit="1"/>
      <protection hidden="1"/>
    </xf>
    <xf numFmtId="0" fontId="9" fillId="8" borderId="12" xfId="0" applyFont="1" applyFill="1" applyBorder="1" applyAlignment="1" applyProtection="1">
      <alignment horizontal="center" vertical="center" shrinkToFit="1"/>
      <protection hidden="1"/>
    </xf>
    <xf numFmtId="0" fontId="9" fillId="19" borderId="13" xfId="0" applyFont="1" applyFill="1" applyBorder="1" applyAlignment="1" applyProtection="1">
      <alignment horizontal="center" vertical="center" shrinkToFit="1"/>
      <protection hidden="1"/>
    </xf>
    <xf numFmtId="0" fontId="0" fillId="0" borderId="0" xfId="0" applyBorder="1"/>
    <xf numFmtId="0" fontId="9" fillId="8" borderId="31" xfId="1" applyNumberFormat="1" applyFont="1" applyFill="1" applyBorder="1" applyAlignment="1" applyProtection="1">
      <alignment horizontal="center" vertical="center" shrinkToFit="1"/>
      <protection hidden="1"/>
    </xf>
    <xf numFmtId="0" fontId="9" fillId="19" borderId="32" xfId="0" applyFont="1" applyFill="1" applyBorder="1" applyAlignment="1" applyProtection="1">
      <alignment horizontal="center" vertical="center" shrinkToFit="1"/>
      <protection hidden="1"/>
    </xf>
    <xf numFmtId="9" fontId="5" fillId="8" borderId="0" xfId="1" applyFont="1" applyFill="1" applyBorder="1" applyAlignment="1" applyProtection="1">
      <alignment horizontal="center" vertical="center" shrinkToFit="1"/>
      <protection hidden="1"/>
    </xf>
    <xf numFmtId="0" fontId="9" fillId="8" borderId="34" xfId="1" applyNumberFormat="1" applyFont="1" applyFill="1" applyBorder="1" applyAlignment="1" applyProtection="1">
      <alignment horizontal="center" vertical="center" shrinkToFit="1"/>
      <protection hidden="1"/>
    </xf>
    <xf numFmtId="0" fontId="3" fillId="18" borderId="26" xfId="0" applyFont="1" applyFill="1" applyBorder="1" applyAlignment="1" applyProtection="1">
      <alignment horizontal="center" vertical="center" shrinkToFit="1"/>
      <protection hidden="1"/>
    </xf>
    <xf numFmtId="0" fontId="27" fillId="19" borderId="1" xfId="0" applyFont="1" applyFill="1" applyBorder="1" applyAlignment="1" applyProtection="1">
      <alignment horizontal="center" vertical="center" wrapText="1"/>
      <protection hidden="1"/>
    </xf>
    <xf numFmtId="0" fontId="5" fillId="8" borderId="1" xfId="0" applyFont="1" applyFill="1" applyBorder="1" applyAlignment="1" applyProtection="1">
      <alignment horizontal="center" vertical="center" shrinkToFit="1"/>
      <protection hidden="1"/>
    </xf>
    <xf numFmtId="0" fontId="5" fillId="7" borderId="1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18" xfId="0" applyFont="1" applyBorder="1" applyAlignment="1" applyProtection="1">
      <alignment vertical="center"/>
      <protection hidden="1"/>
    </xf>
    <xf numFmtId="0" fontId="20" fillId="0" borderId="18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5" xfId="0" applyFont="1" applyBorder="1" applyAlignment="1" applyProtection="1">
      <alignment vertical="center"/>
      <protection hidden="1"/>
    </xf>
    <xf numFmtId="0" fontId="20" fillId="0" borderId="5" xfId="0" applyFont="1" applyBorder="1" applyAlignment="1" applyProtection="1">
      <alignment horizontal="center" vertical="center"/>
      <protection hidden="1"/>
    </xf>
    <xf numFmtId="0" fontId="34" fillId="3" borderId="1" xfId="0" applyFont="1" applyFill="1" applyBorder="1" applyAlignment="1" applyProtection="1">
      <alignment horizontal="center" vertical="center" wrapText="1"/>
      <protection hidden="1"/>
    </xf>
    <xf numFmtId="0" fontId="27" fillId="3" borderId="1" xfId="0" applyFont="1" applyFill="1" applyBorder="1" applyAlignment="1" applyProtection="1">
      <alignment horizontal="center" vertical="center"/>
      <protection hidden="1"/>
    </xf>
    <xf numFmtId="0" fontId="27" fillId="3" borderId="20" xfId="0" applyFont="1" applyFill="1" applyBorder="1" applyAlignment="1" applyProtection="1">
      <alignment horizontal="center" vertical="center"/>
      <protection hidden="1"/>
    </xf>
    <xf numFmtId="0" fontId="31" fillId="3" borderId="28" xfId="0" applyFont="1" applyFill="1" applyBorder="1" applyAlignment="1" applyProtection="1">
      <alignment horizontal="center" vertical="center" shrinkToFit="1"/>
      <protection hidden="1"/>
    </xf>
    <xf numFmtId="0" fontId="32" fillId="0" borderId="0" xfId="0" applyFont="1" applyAlignment="1" applyProtection="1">
      <alignment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0" fontId="32" fillId="3" borderId="28" xfId="0" applyFont="1" applyFill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 wrapText="1" readingOrder="2"/>
      <protection hidden="1"/>
    </xf>
    <xf numFmtId="0" fontId="5" fillId="4" borderId="2" xfId="0" applyFont="1" applyFill="1" applyBorder="1" applyAlignment="1" applyProtection="1">
      <alignment horizontal="center" vertical="center" wrapText="1" readingOrder="2"/>
      <protection hidden="1"/>
    </xf>
    <xf numFmtId="0" fontId="40" fillId="0" borderId="0" xfId="0" applyFont="1"/>
    <xf numFmtId="0" fontId="6" fillId="24" borderId="33" xfId="0" applyFont="1" applyFill="1" applyBorder="1" applyAlignment="1" applyProtection="1">
      <alignment horizontal="center" vertical="center" wrapText="1" readingOrder="2"/>
      <protection hidden="1"/>
    </xf>
    <xf numFmtId="0" fontId="6" fillId="24" borderId="35" xfId="0" applyFont="1" applyFill="1" applyBorder="1" applyAlignment="1" applyProtection="1">
      <alignment horizontal="center" vertical="center" wrapText="1" readingOrder="2"/>
      <protection hidden="1"/>
    </xf>
    <xf numFmtId="0" fontId="6" fillId="5" borderId="33" xfId="0" applyFont="1" applyFill="1" applyBorder="1" applyAlignment="1" applyProtection="1">
      <alignment horizontal="center" vertical="center" wrapText="1" readingOrder="2"/>
      <protection hidden="1"/>
    </xf>
    <xf numFmtId="0" fontId="6" fillId="3" borderId="33" xfId="0" applyFont="1" applyFill="1" applyBorder="1" applyAlignment="1" applyProtection="1">
      <alignment horizontal="center" vertical="center" wrapText="1" readingOrder="2"/>
      <protection hidden="1"/>
    </xf>
    <xf numFmtId="0" fontId="6" fillId="14" borderId="11" xfId="0" applyFont="1" applyFill="1" applyBorder="1" applyAlignment="1" applyProtection="1">
      <alignment horizontal="center" vertical="center" textRotation="90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 shrinkToFit="1"/>
      <protection locked="0" hidden="1"/>
    </xf>
    <xf numFmtId="0" fontId="5" fillId="0" borderId="11" xfId="0" applyFont="1" applyFill="1" applyBorder="1" applyAlignment="1" applyProtection="1">
      <alignment horizontal="center" vertical="center" wrapText="1" shrinkToFit="1" readingOrder="2"/>
      <protection locked="0" hidden="1"/>
    </xf>
    <xf numFmtId="0" fontId="5" fillId="0" borderId="11" xfId="0" applyFont="1" applyFill="1" applyBorder="1" applyAlignment="1" applyProtection="1">
      <alignment horizontal="center" vertical="center" shrinkToFit="1" readingOrder="2"/>
      <protection locked="0" hidden="1"/>
    </xf>
    <xf numFmtId="0" fontId="38" fillId="0" borderId="11" xfId="0" applyFont="1" applyFill="1" applyBorder="1" applyAlignment="1" applyProtection="1">
      <alignment horizontal="center" vertical="center" wrapText="1" shrinkToFit="1"/>
      <protection locked="0" hidden="1"/>
    </xf>
    <xf numFmtId="0" fontId="38" fillId="0" borderId="11" xfId="0" applyFont="1" applyFill="1" applyBorder="1" applyAlignment="1" applyProtection="1">
      <alignment horizontal="center" vertical="center" wrapText="1" shrinkToFit="1"/>
      <protection hidden="1"/>
    </xf>
    <xf numFmtId="0" fontId="31" fillId="0" borderId="0" xfId="0" applyFont="1" applyProtection="1">
      <protection hidden="1"/>
    </xf>
    <xf numFmtId="0" fontId="31" fillId="0" borderId="0" xfId="0" applyFont="1" applyAlignment="1" applyProtection="1">
      <protection hidden="1"/>
    </xf>
    <xf numFmtId="0" fontId="41" fillId="0" borderId="0" xfId="0" applyFont="1" applyProtection="1">
      <protection hidden="1"/>
    </xf>
    <xf numFmtId="0" fontId="41" fillId="0" borderId="0" xfId="0" applyFont="1"/>
    <xf numFmtId="0" fontId="31" fillId="0" borderId="17" xfId="0" applyFont="1" applyBorder="1" applyAlignment="1" applyProtection="1">
      <alignment vertical="center" shrinkToFit="1"/>
      <protection hidden="1"/>
    </xf>
    <xf numFmtId="0" fontId="42" fillId="0" borderId="0" xfId="0" applyFont="1" applyBorder="1" applyAlignment="1" applyProtection="1">
      <alignment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31" fillId="14" borderId="11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left" vertical="center"/>
      <protection hidden="1"/>
    </xf>
    <xf numFmtId="0" fontId="31" fillId="0" borderId="0" xfId="0" applyFont="1" applyBorder="1" applyAlignment="1" applyProtection="1">
      <alignment vertical="center"/>
      <protection hidden="1"/>
    </xf>
    <xf numFmtId="0" fontId="41" fillId="0" borderId="0" xfId="0" applyFont="1" applyBorder="1" applyAlignment="1" applyProtection="1">
      <protection hidden="1"/>
    </xf>
    <xf numFmtId="0" fontId="41" fillId="0" borderId="0" xfId="0" applyFont="1" applyBorder="1" applyAlignment="1" applyProtection="1"/>
    <xf numFmtId="0" fontId="44" fillId="0" borderId="36" xfId="0" applyFont="1" applyFill="1" applyBorder="1" applyAlignment="1" applyProtection="1">
      <protection hidden="1"/>
    </xf>
    <xf numFmtId="0" fontId="42" fillId="0" borderId="36" xfId="0" applyFont="1" applyFill="1" applyBorder="1" applyAlignment="1" applyProtection="1">
      <alignment horizontal="left" vertical="center"/>
      <protection hidden="1"/>
    </xf>
    <xf numFmtId="0" fontId="31" fillId="0" borderId="17" xfId="0" applyFont="1" applyBorder="1" applyAlignment="1" applyProtection="1">
      <alignment vertical="center"/>
      <protection hidden="1"/>
    </xf>
    <xf numFmtId="0" fontId="31" fillId="0" borderId="12" xfId="0" applyFont="1" applyBorder="1" applyAlignment="1" applyProtection="1">
      <alignment horizontal="left" vertical="center"/>
      <protection hidden="1"/>
    </xf>
    <xf numFmtId="0" fontId="41" fillId="0" borderId="14" xfId="0" applyFont="1" applyBorder="1"/>
    <xf numFmtId="0" fontId="31" fillId="14" borderId="11" xfId="0" applyFont="1" applyFill="1" applyBorder="1" applyAlignment="1" applyProtection="1">
      <alignment horizontal="center"/>
      <protection locked="0"/>
    </xf>
    <xf numFmtId="165" fontId="42" fillId="0" borderId="36" xfId="0" applyNumberFormat="1" applyFont="1" applyFill="1" applyBorder="1" applyAlignment="1" applyProtection="1">
      <alignment horizontal="center" vertical="center" shrinkToFit="1"/>
      <protection hidden="1"/>
    </xf>
    <xf numFmtId="0" fontId="31" fillId="0" borderId="11" xfId="0" applyFont="1" applyFill="1" applyBorder="1" applyAlignment="1" applyProtection="1">
      <alignment horizontal="center" vertical="center" wrapText="1" shrinkToFit="1"/>
      <protection locked="0" hidden="1"/>
    </xf>
    <xf numFmtId="0" fontId="5" fillId="16" borderId="11" xfId="0" applyFont="1" applyFill="1" applyBorder="1" applyAlignment="1" applyProtection="1">
      <alignment horizontal="center" vertical="center" textRotation="90"/>
      <protection hidden="1"/>
    </xf>
    <xf numFmtId="0" fontId="9" fillId="14" borderId="11" xfId="0" applyFont="1" applyFill="1" applyBorder="1" applyAlignment="1" applyProtection="1">
      <alignment horizontal="center" vertical="center" textRotation="90"/>
      <protection hidden="1"/>
    </xf>
    <xf numFmtId="0" fontId="5" fillId="22" borderId="13" xfId="0" applyFont="1" applyFill="1" applyBorder="1" applyAlignment="1" applyProtection="1">
      <alignment horizontal="center" vertical="center" textRotation="90"/>
      <protection hidden="1"/>
    </xf>
    <xf numFmtId="0" fontId="28" fillId="3" borderId="2" xfId="0" applyFont="1" applyFill="1" applyBorder="1" applyAlignment="1">
      <alignment horizontal="center" vertical="center" textRotation="90" wrapText="1" readingOrder="2"/>
    </xf>
    <xf numFmtId="0" fontId="28" fillId="15" borderId="2" xfId="0" applyFont="1" applyFill="1" applyBorder="1" applyAlignment="1">
      <alignment horizontal="center" vertical="center" textRotation="90" wrapText="1" readingOrder="2"/>
    </xf>
    <xf numFmtId="0" fontId="28" fillId="6" borderId="2" xfId="0" applyFont="1" applyFill="1" applyBorder="1" applyAlignment="1">
      <alignment horizontal="center" vertical="center" textRotation="90" wrapText="1" readingOrder="2"/>
    </xf>
    <xf numFmtId="0" fontId="20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5" borderId="13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/>
      <protection locked="0"/>
    </xf>
    <xf numFmtId="0" fontId="9" fillId="5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33" fillId="2" borderId="23" xfId="0" applyFont="1" applyFill="1" applyBorder="1" applyAlignment="1" applyProtection="1">
      <alignment horizontal="center" vertical="center"/>
      <protection hidden="1"/>
    </xf>
    <xf numFmtId="0" fontId="33" fillId="2" borderId="19" xfId="0" applyFont="1" applyFill="1" applyBorder="1" applyAlignment="1" applyProtection="1">
      <alignment horizontal="center" vertical="center"/>
      <protection hidden="1"/>
    </xf>
    <xf numFmtId="0" fontId="33" fillId="2" borderId="17" xfId="0" applyFont="1" applyFill="1" applyBorder="1" applyAlignment="1" applyProtection="1">
      <alignment horizontal="center" vertical="center"/>
      <protection hidden="1"/>
    </xf>
    <xf numFmtId="0" fontId="33" fillId="2" borderId="16" xfId="0" applyFont="1" applyFill="1" applyBorder="1" applyAlignment="1" applyProtection="1">
      <alignment horizontal="center" vertical="center"/>
      <protection hidden="1"/>
    </xf>
    <xf numFmtId="0" fontId="28" fillId="5" borderId="23" xfId="0" applyFont="1" applyFill="1" applyBorder="1" applyAlignment="1" applyProtection="1">
      <alignment horizontal="center" vertical="center" wrapText="1"/>
      <protection locked="0"/>
    </xf>
    <xf numFmtId="0" fontId="28" fillId="5" borderId="19" xfId="0" applyFont="1" applyFill="1" applyBorder="1" applyAlignment="1" applyProtection="1">
      <alignment horizontal="center" vertical="center" wrapText="1"/>
      <protection locked="0"/>
    </xf>
    <xf numFmtId="0" fontId="28" fillId="5" borderId="24" xfId="0" applyFont="1" applyFill="1" applyBorder="1" applyAlignment="1" applyProtection="1">
      <alignment horizontal="center" vertical="center" wrapText="1"/>
      <protection locked="0"/>
    </xf>
    <xf numFmtId="0" fontId="28" fillId="5" borderId="25" xfId="0" applyFont="1" applyFill="1" applyBorder="1" applyAlignment="1" applyProtection="1">
      <alignment horizontal="center" vertical="center" wrapText="1"/>
      <protection locked="0"/>
    </xf>
    <xf numFmtId="0" fontId="31" fillId="5" borderId="13" xfId="0" applyFont="1" applyFill="1" applyBorder="1" applyAlignment="1" applyProtection="1">
      <alignment horizontal="center" vertical="center"/>
      <protection locked="0"/>
    </xf>
    <xf numFmtId="0" fontId="31" fillId="5" borderId="15" xfId="0" applyFont="1" applyFill="1" applyBorder="1" applyAlignment="1" applyProtection="1">
      <alignment horizontal="center" vertical="center"/>
      <protection locked="0"/>
    </xf>
    <xf numFmtId="0" fontId="31" fillId="2" borderId="13" xfId="0" applyFont="1" applyFill="1" applyBorder="1" applyAlignment="1" applyProtection="1">
      <alignment horizontal="center" vertical="center"/>
      <protection hidden="1"/>
    </xf>
    <xf numFmtId="0" fontId="31" fillId="2" borderId="15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 vertical="center"/>
      <protection hidden="1"/>
    </xf>
    <xf numFmtId="0" fontId="36" fillId="21" borderId="13" xfId="0" applyFont="1" applyFill="1" applyBorder="1" applyAlignment="1" applyProtection="1">
      <alignment horizontal="center" vertical="center"/>
      <protection hidden="1"/>
    </xf>
    <xf numFmtId="0" fontId="36" fillId="21" borderId="14" xfId="0" applyFont="1" applyFill="1" applyBorder="1" applyAlignment="1" applyProtection="1">
      <alignment horizontal="center" vertical="center"/>
      <protection hidden="1"/>
    </xf>
    <xf numFmtId="0" fontId="36" fillId="21" borderId="15" xfId="0" applyFont="1" applyFill="1" applyBorder="1" applyAlignment="1" applyProtection="1">
      <alignment horizontal="center" vertical="center"/>
      <protection hidden="1"/>
    </xf>
    <xf numFmtId="0" fontId="31" fillId="0" borderId="12" xfId="0" applyFont="1" applyBorder="1" applyAlignment="1" applyProtection="1">
      <alignment horizontal="center" vertical="center"/>
      <protection hidden="1"/>
    </xf>
    <xf numFmtId="0" fontId="36" fillId="14" borderId="13" xfId="0" applyFont="1" applyFill="1" applyBorder="1" applyAlignment="1" applyProtection="1">
      <alignment horizontal="center"/>
      <protection locked="0"/>
    </xf>
    <xf numFmtId="0" fontId="36" fillId="14" borderId="14" xfId="0" applyFont="1" applyFill="1" applyBorder="1" applyAlignment="1" applyProtection="1">
      <alignment horizontal="center"/>
      <protection locked="0"/>
    </xf>
    <xf numFmtId="0" fontId="36" fillId="14" borderId="15" xfId="0" applyFont="1" applyFill="1" applyBorder="1" applyAlignment="1" applyProtection="1">
      <alignment horizontal="center"/>
      <protection locked="0"/>
    </xf>
    <xf numFmtId="0" fontId="31" fillId="0" borderId="13" xfId="0" applyFont="1" applyBorder="1" applyAlignment="1" applyProtection="1">
      <alignment horizontal="center"/>
      <protection hidden="1"/>
    </xf>
    <xf numFmtId="0" fontId="31" fillId="0" borderId="15" xfId="0" applyFont="1" applyBorder="1" applyAlignment="1" applyProtection="1">
      <alignment horizontal="center"/>
      <protection hidden="1"/>
    </xf>
    <xf numFmtId="0" fontId="31" fillId="0" borderId="13" xfId="0" applyFont="1" applyBorder="1" applyAlignment="1" applyProtection="1">
      <alignment horizontal="center" vertical="center"/>
      <protection hidden="1"/>
    </xf>
    <xf numFmtId="0" fontId="31" fillId="0" borderId="15" xfId="0" applyFont="1" applyBorder="1" applyAlignment="1" applyProtection="1">
      <alignment horizontal="center" vertical="center"/>
      <protection hidden="1"/>
    </xf>
    <xf numFmtId="0" fontId="31" fillId="14" borderId="13" xfId="0" applyFont="1" applyFill="1" applyBorder="1" applyAlignment="1" applyProtection="1">
      <alignment horizontal="center" vertical="center"/>
      <protection locked="0"/>
    </xf>
    <xf numFmtId="0" fontId="31" fillId="14" borderId="15" xfId="0" applyFont="1" applyFill="1" applyBorder="1" applyAlignment="1" applyProtection="1">
      <alignment horizontal="center" vertical="center"/>
      <protection locked="0"/>
    </xf>
    <xf numFmtId="0" fontId="31" fillId="21" borderId="13" xfId="0" applyFont="1" applyFill="1" applyBorder="1" applyAlignment="1" applyProtection="1">
      <alignment horizontal="center" vertical="center"/>
      <protection hidden="1"/>
    </xf>
    <xf numFmtId="0" fontId="31" fillId="21" borderId="15" xfId="0" applyFont="1" applyFill="1" applyBorder="1" applyAlignment="1" applyProtection="1">
      <alignment horizontal="center" vertical="center"/>
      <protection hidden="1"/>
    </xf>
    <xf numFmtId="0" fontId="28" fillId="24" borderId="20" xfId="0" applyFont="1" applyFill="1" applyBorder="1" applyAlignment="1" applyProtection="1">
      <alignment vertical="center" textRotation="90"/>
      <protection hidden="1"/>
    </xf>
    <xf numFmtId="0" fontId="28" fillId="24" borderId="10" xfId="0" applyFont="1" applyFill="1" applyBorder="1" applyAlignment="1" applyProtection="1">
      <alignment vertical="center" textRotation="90"/>
      <protection hidden="1"/>
    </xf>
    <xf numFmtId="0" fontId="28" fillId="24" borderId="7" xfId="0" applyFont="1" applyFill="1" applyBorder="1" applyAlignment="1" applyProtection="1">
      <alignment vertical="center" textRotation="90"/>
      <protection hidden="1"/>
    </xf>
    <xf numFmtId="0" fontId="32" fillId="19" borderId="2" xfId="0" applyFont="1" applyFill="1" applyBorder="1" applyAlignment="1" applyProtection="1">
      <alignment horizontal="center" vertical="center" wrapText="1"/>
      <protection hidden="1"/>
    </xf>
    <xf numFmtId="0" fontId="32" fillId="19" borderId="4" xfId="0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9" fillId="14" borderId="13" xfId="0" applyFont="1" applyFill="1" applyBorder="1" applyAlignment="1" applyProtection="1">
      <alignment horizontal="center" vertical="center"/>
      <protection hidden="1"/>
    </xf>
    <xf numFmtId="0" fontId="9" fillId="14" borderId="15" xfId="0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 shrinkToFit="1"/>
      <protection hidden="1"/>
    </xf>
    <xf numFmtId="0" fontId="9" fillId="0" borderId="14" xfId="0" applyFont="1" applyBorder="1" applyAlignment="1" applyProtection="1">
      <alignment horizontal="center" vertical="center" shrinkToFit="1"/>
      <protection hidden="1"/>
    </xf>
    <xf numFmtId="0" fontId="9" fillId="0" borderId="15" xfId="0" applyFont="1" applyBorder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 shrinkToFit="1"/>
      <protection hidden="1"/>
    </xf>
    <xf numFmtId="0" fontId="33" fillId="22" borderId="2" xfId="0" applyFont="1" applyFill="1" applyBorder="1" applyAlignment="1" applyProtection="1">
      <alignment horizontal="center" vertical="center" shrinkToFit="1"/>
      <protection hidden="1"/>
    </xf>
    <xf numFmtId="0" fontId="33" fillId="22" borderId="3" xfId="0" applyFont="1" applyFill="1" applyBorder="1" applyAlignment="1" applyProtection="1">
      <alignment horizontal="center" vertical="center" shrinkToFit="1"/>
      <protection hidden="1"/>
    </xf>
    <xf numFmtId="0" fontId="33" fillId="22" borderId="4" xfId="0" applyFont="1" applyFill="1" applyBorder="1" applyAlignment="1" applyProtection="1">
      <alignment horizontal="center" vertical="center" shrinkToFit="1"/>
      <protection hidden="1"/>
    </xf>
    <xf numFmtId="0" fontId="28" fillId="3" borderId="20" xfId="0" applyFont="1" applyFill="1" applyBorder="1" applyAlignment="1">
      <alignment horizontal="center" vertical="center" textRotation="90"/>
    </xf>
    <xf numFmtId="0" fontId="28" fillId="3" borderId="10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28" fillId="5" borderId="20" xfId="0" applyFont="1" applyFill="1" applyBorder="1" applyAlignment="1">
      <alignment vertical="center" textRotation="90"/>
    </xf>
    <xf numFmtId="0" fontId="28" fillId="5" borderId="10" xfId="0" applyFont="1" applyFill="1" applyBorder="1" applyAlignment="1">
      <alignment vertical="center" textRotation="90"/>
    </xf>
    <xf numFmtId="0" fontId="28" fillId="5" borderId="7" xfId="0" applyFont="1" applyFill="1" applyBorder="1" applyAlignment="1">
      <alignment vertical="center" textRotation="90"/>
    </xf>
    <xf numFmtId="0" fontId="5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left" vertical="center"/>
      <protection hidden="1"/>
    </xf>
    <xf numFmtId="0" fontId="34" fillId="18" borderId="13" xfId="0" applyFont="1" applyFill="1" applyBorder="1" applyAlignment="1" applyProtection="1">
      <alignment horizontal="center" vertical="center"/>
      <protection hidden="1"/>
    </xf>
    <xf numFmtId="0" fontId="34" fillId="18" borderId="14" xfId="0" applyFont="1" applyFill="1" applyBorder="1" applyAlignment="1" applyProtection="1">
      <alignment horizontal="center" vertical="center"/>
      <protection hidden="1"/>
    </xf>
    <xf numFmtId="0" fontId="34" fillId="18" borderId="15" xfId="0" applyFont="1" applyFill="1" applyBorder="1" applyAlignment="1" applyProtection="1">
      <alignment horizontal="center" vertical="center"/>
      <protection hidden="1"/>
    </xf>
    <xf numFmtId="0" fontId="3" fillId="16" borderId="13" xfId="0" applyFont="1" applyFill="1" applyBorder="1" applyAlignment="1" applyProtection="1">
      <alignment horizontal="center" vertical="center"/>
      <protection hidden="1"/>
    </xf>
    <xf numFmtId="0" fontId="3" fillId="16" borderId="14" xfId="0" applyFont="1" applyFill="1" applyBorder="1" applyAlignment="1" applyProtection="1">
      <alignment horizontal="center" vertical="center"/>
      <protection hidden="1"/>
    </xf>
    <xf numFmtId="0" fontId="2" fillId="6" borderId="9" xfId="0" applyFont="1" applyFill="1" applyBorder="1" applyAlignment="1" applyProtection="1">
      <alignment horizontal="center" vertical="center"/>
      <protection hidden="1"/>
    </xf>
    <xf numFmtId="0" fontId="2" fillId="6" borderId="8" xfId="0" applyFont="1" applyFill="1" applyBorder="1" applyAlignment="1" applyProtection="1">
      <alignment horizontal="center" vertical="center"/>
      <protection hidden="1"/>
    </xf>
    <xf numFmtId="0" fontId="9" fillId="14" borderId="14" xfId="0" applyFont="1" applyFill="1" applyBorder="1" applyAlignment="1" applyProtection="1">
      <alignment horizontal="center" vertical="center"/>
      <protection hidden="1"/>
    </xf>
    <xf numFmtId="0" fontId="23" fillId="20" borderId="9" xfId="0" applyFont="1" applyFill="1" applyBorder="1" applyAlignment="1" applyProtection="1">
      <alignment horizontal="center" vertical="center" textRotation="90"/>
      <protection hidden="1"/>
    </xf>
    <xf numFmtId="0" fontId="23" fillId="20" borderId="8" xfId="0" applyFont="1" applyFill="1" applyBorder="1" applyAlignment="1" applyProtection="1">
      <alignment horizontal="center" vertical="center" textRotation="90"/>
      <protection hidden="1"/>
    </xf>
    <xf numFmtId="0" fontId="9" fillId="20" borderId="9" xfId="0" applyFont="1" applyFill="1" applyBorder="1" applyAlignment="1" applyProtection="1">
      <alignment horizontal="center" vertical="center" textRotation="90"/>
      <protection hidden="1"/>
    </xf>
    <xf numFmtId="0" fontId="9" fillId="20" borderId="8" xfId="0" applyFont="1" applyFill="1" applyBorder="1" applyAlignment="1" applyProtection="1">
      <alignment horizontal="center" vertical="center" textRotation="90"/>
      <protection hidden="1"/>
    </xf>
    <xf numFmtId="0" fontId="31" fillId="14" borderId="13" xfId="0" applyFont="1" applyFill="1" applyBorder="1" applyAlignment="1" applyProtection="1">
      <alignment horizontal="center" vertical="center"/>
      <protection hidden="1"/>
    </xf>
    <xf numFmtId="0" fontId="31" fillId="14" borderId="14" xfId="0" applyFont="1" applyFill="1" applyBorder="1" applyAlignment="1" applyProtection="1">
      <alignment horizontal="center" vertical="center"/>
      <protection hidden="1"/>
    </xf>
    <xf numFmtId="0" fontId="31" fillId="14" borderId="15" xfId="0" applyFont="1" applyFill="1" applyBorder="1" applyAlignment="1" applyProtection="1">
      <alignment horizontal="center" vertical="center"/>
      <protection hidden="1"/>
    </xf>
    <xf numFmtId="0" fontId="31" fillId="15" borderId="21" xfId="0" applyFont="1" applyFill="1" applyBorder="1" applyAlignment="1" applyProtection="1">
      <alignment horizontal="center" vertical="center"/>
      <protection hidden="1"/>
    </xf>
    <xf numFmtId="0" fontId="31" fillId="15" borderId="22" xfId="0" applyFont="1" applyFill="1" applyBorder="1" applyAlignment="1" applyProtection="1">
      <alignment horizontal="center" vertical="center"/>
      <protection hidden="1"/>
    </xf>
    <xf numFmtId="0" fontId="31" fillId="3" borderId="22" xfId="0" applyFont="1" applyFill="1" applyBorder="1" applyAlignment="1" applyProtection="1">
      <alignment horizontal="center" vertical="center"/>
      <protection hidden="1"/>
    </xf>
    <xf numFmtId="0" fontId="31" fillId="9" borderId="21" xfId="0" applyFont="1" applyFill="1" applyBorder="1" applyAlignment="1" applyProtection="1">
      <alignment horizontal="center" vertical="center"/>
      <protection hidden="1"/>
    </xf>
    <xf numFmtId="0" fontId="31" fillId="9" borderId="22" xfId="0" applyFont="1" applyFill="1" applyBorder="1" applyAlignment="1" applyProtection="1">
      <alignment horizontal="center" vertical="center"/>
      <protection hidden="1"/>
    </xf>
    <xf numFmtId="0" fontId="31" fillId="9" borderId="30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6" fillId="5" borderId="23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5" borderId="19" xfId="0" applyFont="1" applyFill="1" applyBorder="1" applyAlignment="1" applyProtection="1">
      <alignment horizontal="center" vertical="center"/>
      <protection locked="0"/>
    </xf>
    <xf numFmtId="0" fontId="6" fillId="5" borderId="24" xfId="0" applyFont="1" applyFill="1" applyBorder="1" applyAlignment="1" applyProtection="1">
      <alignment horizontal="center" vertical="center"/>
      <protection locked="0"/>
    </xf>
    <xf numFmtId="0" fontId="6" fillId="5" borderId="36" xfId="0" applyFont="1" applyFill="1" applyBorder="1" applyAlignment="1" applyProtection="1">
      <alignment horizontal="center" vertical="center"/>
      <protection locked="0"/>
    </xf>
    <xf numFmtId="0" fontId="6" fillId="5" borderId="25" xfId="0" applyFont="1" applyFill="1" applyBorder="1" applyAlignment="1" applyProtection="1">
      <alignment horizontal="center" vertical="center"/>
      <protection locked="0"/>
    </xf>
    <xf numFmtId="0" fontId="46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protection hidden="1"/>
    </xf>
    <xf numFmtId="0" fontId="30" fillId="0" borderId="0" xfId="0" applyFont="1" applyFill="1" applyBorder="1" applyAlignment="1" applyProtection="1">
      <alignment horizontal="center" vertical="center"/>
      <protection hidden="1"/>
    </xf>
    <xf numFmtId="0" fontId="47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center"/>
      <protection hidden="1"/>
    </xf>
    <xf numFmtId="0" fontId="47" fillId="0" borderId="0" xfId="0" applyFont="1" applyBorder="1" applyAlignment="1" applyProtection="1">
      <protection hidden="1"/>
    </xf>
    <xf numFmtId="0" fontId="48" fillId="0" borderId="0" xfId="0" applyFont="1" applyProtection="1">
      <protection hidden="1"/>
    </xf>
    <xf numFmtId="0" fontId="47" fillId="0" borderId="0" xfId="0" applyFont="1" applyProtection="1">
      <protection hidden="1"/>
    </xf>
    <xf numFmtId="0" fontId="9" fillId="0" borderId="11" xfId="0" applyFont="1" applyFill="1" applyBorder="1" applyAlignment="1" applyProtection="1">
      <alignment horizontal="center" vertical="center" shrinkToFit="1"/>
      <protection hidden="1"/>
    </xf>
    <xf numFmtId="164" fontId="5" fillId="0" borderId="11" xfId="0" applyNumberFormat="1" applyFont="1" applyFill="1" applyBorder="1" applyAlignment="1" applyProtection="1">
      <alignment horizontal="center" vertical="center" shrinkToFit="1" readingOrder="2"/>
      <protection locked="0" hidden="1"/>
    </xf>
    <xf numFmtId="166" fontId="33" fillId="0" borderId="11" xfId="0" applyNumberFormat="1" applyFont="1" applyFill="1" applyBorder="1" applyAlignment="1" applyProtection="1">
      <alignment horizontal="center" vertical="center" shrinkToFit="1" readingOrder="2"/>
      <protection locked="0" hidden="1"/>
    </xf>
    <xf numFmtId="167" fontId="5" fillId="0" borderId="11" xfId="0" applyNumberFormat="1" applyFont="1" applyFill="1" applyBorder="1" applyAlignment="1" applyProtection="1">
      <alignment horizontal="center" vertical="center" shrinkToFit="1" readingOrder="2"/>
      <protection locked="0" hidden="1"/>
    </xf>
    <xf numFmtId="0" fontId="0" fillId="25" borderId="0" xfId="0" applyFill="1"/>
    <xf numFmtId="0" fontId="3" fillId="3" borderId="37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0" fillId="26" borderId="0" xfId="0" applyFill="1"/>
    <xf numFmtId="0" fontId="0" fillId="23" borderId="0" xfId="0" applyFill="1"/>
    <xf numFmtId="0" fontId="0" fillId="14" borderId="0" xfId="0" applyFill="1"/>
    <xf numFmtId="0" fontId="50" fillId="0" borderId="0" xfId="0" applyFont="1" applyAlignment="1">
      <alignment vertical="center" wrapText="1"/>
    </xf>
    <xf numFmtId="0" fontId="50" fillId="27" borderId="0" xfId="0" applyFont="1" applyFill="1" applyAlignment="1">
      <alignment vertical="center" wrapText="1"/>
    </xf>
    <xf numFmtId="0" fontId="50" fillId="6" borderId="0" xfId="0" applyFont="1" applyFill="1" applyAlignment="1">
      <alignment vertical="center" wrapText="1"/>
    </xf>
    <xf numFmtId="0" fontId="50" fillId="23" borderId="0" xfId="0" applyFont="1" applyFill="1" applyAlignment="1">
      <alignment vertical="center" wrapText="1"/>
    </xf>
    <xf numFmtId="0" fontId="0" fillId="27" borderId="0" xfId="0" applyFill="1"/>
    <xf numFmtId="0" fontId="0" fillId="28" borderId="0" xfId="0" applyFill="1"/>
    <xf numFmtId="0" fontId="0" fillId="29" borderId="0" xfId="0" applyFill="1" applyAlignment="1"/>
    <xf numFmtId="0" fontId="0" fillId="29" borderId="0" xfId="0" applyFill="1"/>
    <xf numFmtId="0" fontId="50" fillId="14" borderId="0" xfId="0" applyFont="1" applyFill="1" applyAlignment="1">
      <alignment vertical="center" wrapText="1"/>
    </xf>
    <xf numFmtId="0" fontId="0" fillId="0" borderId="0" xfId="0" applyAlignment="1">
      <alignment horizontal="center" readingOrder="2"/>
    </xf>
    <xf numFmtId="0" fontId="33" fillId="17" borderId="11" xfId="0" applyFont="1" applyFill="1" applyBorder="1" applyAlignment="1" applyProtection="1">
      <alignment horizontal="center" vertical="center" wrapText="1" shrinkToFit="1"/>
      <protection hidden="1"/>
    </xf>
    <xf numFmtId="0" fontId="42" fillId="0" borderId="0" xfId="0" applyFont="1" applyFill="1" applyBorder="1" applyAlignment="1" applyProtection="1">
      <alignment horizontal="center"/>
      <protection locked="0"/>
    </xf>
    <xf numFmtId="0" fontId="31" fillId="2" borderId="15" xfId="0" applyFont="1" applyFill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left" vertical="center"/>
      <protection hidden="1"/>
    </xf>
    <xf numFmtId="0" fontId="28" fillId="0" borderId="9" xfId="0" applyFont="1" applyBorder="1" applyAlignment="1" applyProtection="1">
      <alignment horizontal="center" vertical="center"/>
      <protection hidden="1"/>
    </xf>
    <xf numFmtId="0" fontId="28" fillId="0" borderId="8" xfId="0" applyFont="1" applyBorder="1" applyAlignment="1" applyProtection="1">
      <alignment horizontal="center" vertical="center"/>
      <protection hidden="1"/>
    </xf>
    <xf numFmtId="14" fontId="0" fillId="0" borderId="0" xfId="0" applyNumberFormat="1"/>
    <xf numFmtId="0" fontId="52" fillId="22" borderId="9" xfId="0" applyFont="1" applyFill="1" applyBorder="1" applyAlignment="1" applyProtection="1">
      <alignment horizontal="center" vertical="center"/>
      <protection hidden="1"/>
    </xf>
    <xf numFmtId="0" fontId="52" fillId="22" borderId="8" xfId="0" applyFont="1" applyFill="1" applyBorder="1" applyAlignment="1" applyProtection="1">
      <alignment horizontal="center" vertical="center"/>
      <protection hidden="1"/>
    </xf>
    <xf numFmtId="0" fontId="28" fillId="0" borderId="23" xfId="0" applyFont="1" applyBorder="1" applyAlignment="1" applyProtection="1">
      <alignment horizontal="center" vertical="center"/>
      <protection hidden="1"/>
    </xf>
    <xf numFmtId="0" fontId="28" fillId="0" borderId="12" xfId="0" applyFont="1" applyBorder="1" applyAlignment="1" applyProtection="1">
      <alignment horizontal="center" vertical="center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28" fillId="0" borderId="24" xfId="0" applyFont="1" applyBorder="1" applyAlignment="1" applyProtection="1">
      <alignment horizontal="center" vertical="center"/>
      <protection hidden="1"/>
    </xf>
    <xf numFmtId="0" fontId="28" fillId="0" borderId="36" xfId="0" applyFont="1" applyBorder="1" applyAlignment="1" applyProtection="1">
      <alignment horizontal="center" vertical="center"/>
      <protection hidden="1"/>
    </xf>
    <xf numFmtId="0" fontId="28" fillId="0" borderId="25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24" fillId="0" borderId="0" xfId="0" applyFont="1" applyProtection="1">
      <protection hidden="1"/>
    </xf>
    <xf numFmtId="0" fontId="31" fillId="14" borderId="0" xfId="0" applyFont="1" applyFill="1" applyBorder="1" applyAlignment="1" applyProtection="1">
      <alignment horizontal="center" vertical="center" textRotation="90" wrapText="1"/>
      <protection hidden="1"/>
    </xf>
    <xf numFmtId="0" fontId="31" fillId="14" borderId="8" xfId="0" applyFont="1" applyFill="1" applyBorder="1" applyAlignment="1" applyProtection="1">
      <alignment horizontal="center" vertical="center" textRotation="90" wrapText="1"/>
      <protection hidden="1"/>
    </xf>
    <xf numFmtId="0" fontId="37" fillId="10" borderId="0" xfId="0" applyFont="1" applyFill="1" applyProtection="1">
      <protection hidden="1"/>
    </xf>
    <xf numFmtId="0" fontId="37" fillId="10" borderId="0" xfId="0" applyFont="1" applyFill="1" applyAlignment="1" applyProtection="1">
      <alignment shrinkToFit="1"/>
      <protection hidden="1"/>
    </xf>
    <xf numFmtId="0" fontId="53" fillId="10" borderId="0" xfId="0" applyFont="1" applyFill="1" applyAlignment="1" applyProtection="1">
      <alignment shrinkToFit="1"/>
      <protection hidden="1"/>
    </xf>
    <xf numFmtId="0" fontId="54" fillId="10" borderId="0" xfId="0" applyFont="1" applyFill="1" applyBorder="1" applyAlignment="1" applyProtection="1">
      <alignment shrinkToFit="1"/>
      <protection hidden="1"/>
    </xf>
    <xf numFmtId="0" fontId="54" fillId="0" borderId="0" xfId="0" applyFont="1"/>
    <xf numFmtId="0" fontId="55" fillId="10" borderId="0" xfId="0" applyFont="1" applyFill="1" applyBorder="1" applyAlignment="1" applyProtection="1">
      <alignment shrinkToFit="1"/>
      <protection hidden="1"/>
    </xf>
    <xf numFmtId="0" fontId="51" fillId="0" borderId="0" xfId="0" applyFont="1" applyAlignment="1" applyProtection="1">
      <alignment shrinkToFit="1"/>
      <protection hidden="1"/>
    </xf>
    <xf numFmtId="164" fontId="0" fillId="0" borderId="7" xfId="0" applyNumberFormat="1" applyBorder="1" applyAlignment="1" applyProtection="1">
      <alignment horizontal="center" vertical="center" readingOrder="2"/>
      <protection hidden="1"/>
    </xf>
    <xf numFmtId="164" fontId="2" fillId="0" borderId="0" xfId="0" applyNumberFormat="1" applyFont="1" applyBorder="1" applyAlignment="1" applyProtection="1">
      <alignment horizontal="center" vertical="center" readingOrder="2"/>
      <protection hidden="1"/>
    </xf>
    <xf numFmtId="9" fontId="33" fillId="22" borderId="23" xfId="1" applyFont="1" applyFill="1" applyBorder="1" applyAlignment="1" applyProtection="1">
      <alignment horizontal="center" vertical="center"/>
      <protection hidden="1"/>
    </xf>
    <xf numFmtId="9" fontId="33" fillId="22" borderId="12" xfId="1" applyFont="1" applyFill="1" applyBorder="1" applyAlignment="1" applyProtection="1">
      <alignment horizontal="center" vertical="center"/>
      <protection hidden="1"/>
    </xf>
    <xf numFmtId="9" fontId="33" fillId="22" borderId="19" xfId="1" applyFont="1" applyFill="1" applyBorder="1" applyAlignment="1" applyProtection="1">
      <alignment horizontal="center" vertical="center"/>
      <protection hidden="1"/>
    </xf>
    <xf numFmtId="9" fontId="33" fillId="22" borderId="24" xfId="1" applyFont="1" applyFill="1" applyBorder="1" applyAlignment="1" applyProtection="1">
      <alignment horizontal="center" vertical="center"/>
      <protection hidden="1"/>
    </xf>
    <xf numFmtId="9" fontId="33" fillId="22" borderId="36" xfId="1" applyFont="1" applyFill="1" applyBorder="1" applyAlignment="1" applyProtection="1">
      <alignment horizontal="center" vertical="center"/>
      <protection hidden="1"/>
    </xf>
    <xf numFmtId="9" fontId="33" fillId="22" borderId="25" xfId="1" applyFont="1" applyFill="1" applyBorder="1" applyAlignment="1" applyProtection="1">
      <alignment horizontal="center" vertical="center"/>
      <protection hidden="1"/>
    </xf>
    <xf numFmtId="0" fontId="36" fillId="22" borderId="9" xfId="0" applyFont="1" applyFill="1" applyBorder="1" applyAlignment="1" applyProtection="1">
      <alignment horizontal="center" vertical="center"/>
      <protection hidden="1"/>
    </xf>
    <xf numFmtId="0" fontId="36" fillId="22" borderId="8" xfId="0" applyFont="1" applyFill="1" applyBorder="1" applyAlignment="1" applyProtection="1">
      <alignment horizontal="center" vertical="center"/>
      <protection hidden="1"/>
    </xf>
    <xf numFmtId="9" fontId="28" fillId="3" borderId="11" xfId="0" applyNumberFormat="1" applyFont="1" applyFill="1" applyBorder="1" applyAlignment="1" applyProtection="1">
      <alignment horizontal="center" vertical="center" shrinkToFit="1"/>
      <protection hidden="1"/>
    </xf>
  </cellXfs>
  <cellStyles count="4">
    <cellStyle name="Normal" xfId="0" builtinId="0"/>
    <cellStyle name="Normal 2" xfId="2"/>
    <cellStyle name="Normal 25" xfId="3"/>
    <cellStyle name="Percent" xfId="1" builtinId="5"/>
  </cellStyles>
  <dxfs count="5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numFmt numFmtId="19" formatCode="dd/mm/yyyy"/>
    </dxf>
  </dxfs>
  <tableStyles count="0" defaultTableStyle="TableStyleMedium9" defaultPivotStyle="PivotStyleLight16"/>
  <colors>
    <mruColors>
      <color rgb="FFFFFF99"/>
      <color rgb="FFFFFFCC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578;&#1602;&#1585;&#1610;&#1585; &#1575;&#1604;&#1575;&#1606;&#1580;&#1575;&#1586; &#1575;&#1604;&#1588;&#1607;&#1585;&#1610;'!A1"/><Relationship Id="rId2" Type="http://schemas.openxmlformats.org/officeDocument/2006/relationships/hyperlink" Target="#&#1575;&#1604;&#1582;&#1604;&#1575;&#1589;&#1577;!A1"/><Relationship Id="rId1" Type="http://schemas.openxmlformats.org/officeDocument/2006/relationships/hyperlink" Target="#&#1575;&#1604;&#1576;&#1585;&#1606;&#1575;&#1605;&#1580;!A1"/><Relationship Id="rId6" Type="http://schemas.openxmlformats.org/officeDocument/2006/relationships/image" Target="../media/image2.png"/><Relationship Id="rId5" Type="http://schemas.openxmlformats.org/officeDocument/2006/relationships/image" Target="../media/image1.png"/><Relationship Id="rId4" Type="http://schemas.openxmlformats.org/officeDocument/2006/relationships/hyperlink" Target="#&#1582;&#1604;&#1575;&#1589;&#1577;&#1576;&#1585;&#1606;&#1575;&#1605;&#1580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381656</xdr:colOff>
      <xdr:row>16</xdr:row>
      <xdr:rowOff>218093</xdr:rowOff>
    </xdr:from>
    <xdr:to>
      <xdr:col>2</xdr:col>
      <xdr:colOff>440531</xdr:colOff>
      <xdr:row>21</xdr:row>
      <xdr:rowOff>166999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9947338500" y="4659124"/>
          <a:ext cx="1273313" cy="1139531"/>
        </a:xfrm>
        <a:prstGeom prst="roundRect">
          <a:avLst/>
        </a:prstGeom>
        <a:solidFill>
          <a:srgbClr val="00B050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800" b="1">
              <a:cs typeface="+mn-cs"/>
            </a:rPr>
            <a:t>إدخال البرنامج الأسبوعي (رئيس</a:t>
          </a:r>
          <a:r>
            <a:rPr lang="ar-JO" sz="1800" b="1" baseline="0">
              <a:cs typeface="+mn-cs"/>
            </a:rPr>
            <a:t> القسم)</a:t>
          </a:r>
          <a:endParaRPr lang="ar-JO" sz="1800" b="1">
            <a:cs typeface="+mn-cs"/>
          </a:endParaRPr>
        </a:p>
      </xdr:txBody>
    </xdr:sp>
    <xdr:clientData/>
  </xdr:twoCellAnchor>
  <xdr:twoCellAnchor>
    <xdr:from>
      <xdr:col>8</xdr:col>
      <xdr:colOff>429280</xdr:colOff>
      <xdr:row>16</xdr:row>
      <xdr:rowOff>218092</xdr:rowOff>
    </xdr:from>
    <xdr:to>
      <xdr:col>10</xdr:col>
      <xdr:colOff>488155</xdr:colOff>
      <xdr:row>21</xdr:row>
      <xdr:rowOff>166999</xdr:rowOff>
    </xdr:to>
    <xdr:sp macro="[0]!PROGWEEK2" textlink="">
      <xdr:nvSpPr>
        <xdr:cNvPr id="3" name="مستطيل مستدير الزوايا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9942373595" y="4659123"/>
          <a:ext cx="1523344" cy="1139532"/>
        </a:xfrm>
        <a:prstGeom prst="roundRect">
          <a:avLst/>
        </a:prstGeom>
        <a:solidFill>
          <a:schemeClr val="accent2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700" b="1">
              <a:cs typeface="+mn-cs"/>
            </a:rPr>
            <a:t>تحليل خلاصة الإنجاز والرسم البياني</a:t>
          </a:r>
        </a:p>
      </xdr:txBody>
    </xdr:sp>
    <xdr:clientData/>
  </xdr:twoCellAnchor>
  <xdr:twoCellAnchor>
    <xdr:from>
      <xdr:col>5</xdr:col>
      <xdr:colOff>357843</xdr:colOff>
      <xdr:row>16</xdr:row>
      <xdr:rowOff>220473</xdr:rowOff>
    </xdr:from>
    <xdr:to>
      <xdr:col>8</xdr:col>
      <xdr:colOff>107156</xdr:colOff>
      <xdr:row>21</xdr:row>
      <xdr:rowOff>169380</xdr:rowOff>
    </xdr:to>
    <xdr:sp macro="[0]!PROGWEEK2" textlink="">
      <xdr:nvSpPr>
        <xdr:cNvPr id="4" name="مستطيل مستدير الزوايا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9944219063" y="4661504"/>
          <a:ext cx="1380469" cy="1139532"/>
        </a:xfrm>
        <a:prstGeom prst="roundRect">
          <a:avLst/>
        </a:prstGeom>
        <a:gradFill flip="none" rotWithShape="1">
          <a:gsLst>
            <a:gs pos="0">
              <a:schemeClr val="tx1">
                <a:lumMod val="95000"/>
                <a:lumOff val="5000"/>
              </a:schemeClr>
            </a:gs>
            <a:gs pos="5000">
              <a:schemeClr val="accent4">
                <a:lumMod val="0"/>
                <a:lumOff val="100000"/>
              </a:schemeClr>
            </a:gs>
            <a:gs pos="100000">
              <a:schemeClr val="accent4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800" b="1">
              <a:cs typeface="+mn-cs"/>
            </a:rPr>
            <a:t>طباعة</a:t>
          </a:r>
          <a:r>
            <a:rPr lang="ar-JO" sz="1800" b="1" baseline="0">
              <a:cs typeface="+mn-cs"/>
            </a:rPr>
            <a:t> تقرير الإنجاز الشهري</a:t>
          </a:r>
          <a:endParaRPr lang="ar-JO" sz="1800" b="1">
            <a:cs typeface="+mn-cs"/>
          </a:endParaRPr>
        </a:p>
      </xdr:txBody>
    </xdr:sp>
    <xdr:clientData/>
  </xdr:twoCellAnchor>
  <xdr:twoCellAnchor>
    <xdr:from>
      <xdr:col>3</xdr:col>
      <xdr:colOff>24469</xdr:colOff>
      <xdr:row>16</xdr:row>
      <xdr:rowOff>210950</xdr:rowOff>
    </xdr:from>
    <xdr:to>
      <xdr:col>5</xdr:col>
      <xdr:colOff>83344</xdr:colOff>
      <xdr:row>21</xdr:row>
      <xdr:rowOff>159856</xdr:rowOff>
    </xdr:to>
    <xdr:sp macro="[0]!PROGWEEK2" textlink="">
      <xdr:nvSpPr>
        <xdr:cNvPr id="5" name="مستطيل مستدير الزوايا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9945874031" y="4651981"/>
          <a:ext cx="1273313" cy="1139531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800" b="1">
              <a:cs typeface="+mn-cs"/>
            </a:rPr>
            <a:t>خلاصة ما نفذ من البرنامج الشهري</a:t>
          </a:r>
        </a:p>
      </xdr:txBody>
    </xdr:sp>
    <xdr:clientData/>
  </xdr:twoCellAnchor>
  <xdr:twoCellAnchor editAs="oneCell">
    <xdr:from>
      <xdr:col>0</xdr:col>
      <xdr:colOff>52500</xdr:colOff>
      <xdr:row>0</xdr:row>
      <xdr:rowOff>57150</xdr:rowOff>
    </xdr:from>
    <xdr:to>
      <xdr:col>1</xdr:col>
      <xdr:colOff>342900</xdr:colOff>
      <xdr:row>3</xdr:row>
      <xdr:rowOff>214200</xdr:rowOff>
    </xdr:to>
    <xdr:pic>
      <xdr:nvPicPr>
        <xdr:cNvPr id="8" name="Picture 7" descr="وزارة التربية والتعليم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6733900" y="57150"/>
          <a:ext cx="900000" cy="9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302851</xdr:colOff>
      <xdr:row>0</xdr:row>
      <xdr:rowOff>142874</xdr:rowOff>
    </xdr:from>
    <xdr:to>
      <xdr:col>10</xdr:col>
      <xdr:colOff>446592</xdr:colOff>
      <xdr:row>4</xdr:row>
      <xdr:rowOff>23812</xdr:rowOff>
    </xdr:to>
    <xdr:pic>
      <xdr:nvPicPr>
        <xdr:cNvPr id="6" name="صورة 5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6835689" y="142874"/>
          <a:ext cx="1810616" cy="9763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523876</xdr:colOff>
      <xdr:row>0</xdr:row>
      <xdr:rowOff>333375</xdr:rowOff>
    </xdr:from>
    <xdr:to>
      <xdr:col>16</xdr:col>
      <xdr:colOff>650875</xdr:colOff>
      <xdr:row>2</xdr:row>
      <xdr:rowOff>222250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11435349875" y="333375"/>
          <a:ext cx="2524124" cy="682625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40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13</xdr:col>
      <xdr:colOff>165100</xdr:colOff>
      <xdr:row>3</xdr:row>
      <xdr:rowOff>0</xdr:rowOff>
    </xdr:from>
    <xdr:to>
      <xdr:col>13</xdr:col>
      <xdr:colOff>1754188</xdr:colOff>
      <xdr:row>5</xdr:row>
      <xdr:rowOff>22879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8615625" y="1349375"/>
          <a:ext cx="1374775" cy="9039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0</xdr:row>
      <xdr:rowOff>241300</xdr:rowOff>
    </xdr:from>
    <xdr:to>
      <xdr:col>11</xdr:col>
      <xdr:colOff>591700</xdr:colOff>
      <xdr:row>1</xdr:row>
      <xdr:rowOff>444500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1436123425" y="241300"/>
          <a:ext cx="2391925" cy="568325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9</xdr:col>
      <xdr:colOff>793750</xdr:colOff>
      <xdr:row>2</xdr:row>
      <xdr:rowOff>111125</xdr:rowOff>
    </xdr:from>
    <xdr:to>
      <xdr:col>11</xdr:col>
      <xdr:colOff>427758</xdr:colOff>
      <xdr:row>3</xdr:row>
      <xdr:rowOff>69851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6743242" y="1381125"/>
          <a:ext cx="1491383" cy="6191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1873251</xdr:colOff>
      <xdr:row>0</xdr:row>
      <xdr:rowOff>0</xdr:rowOff>
    </xdr:from>
    <xdr:to>
      <xdr:col>7</xdr:col>
      <xdr:colOff>1925201</xdr:colOff>
      <xdr:row>1</xdr:row>
      <xdr:rowOff>333375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11179138924" y="0"/>
          <a:ext cx="2385575" cy="85725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0</xdr:col>
      <xdr:colOff>177799</xdr:colOff>
      <xdr:row>0</xdr:row>
      <xdr:rowOff>88900</xdr:rowOff>
    </xdr:from>
    <xdr:to>
      <xdr:col>0</xdr:col>
      <xdr:colOff>1358899</xdr:colOff>
      <xdr:row>2</xdr:row>
      <xdr:rowOff>327025</xdr:rowOff>
    </xdr:to>
    <xdr:pic>
      <xdr:nvPicPr>
        <xdr:cNvPr id="4" name="Picture 7" descr="وزارة التربية والتعليم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2560701" y="88900"/>
          <a:ext cx="1181100" cy="115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381000</xdr:colOff>
      <xdr:row>0</xdr:row>
      <xdr:rowOff>15876</xdr:rowOff>
    </xdr:from>
    <xdr:to>
      <xdr:col>6</xdr:col>
      <xdr:colOff>2002598</xdr:colOff>
      <xdr:row>1</xdr:row>
      <xdr:rowOff>349251</xdr:rowOff>
    </xdr:to>
    <xdr:pic>
      <xdr:nvPicPr>
        <xdr:cNvPr id="5" name="صورة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1395152" y="15876"/>
          <a:ext cx="1621598" cy="857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158750</xdr:colOff>
      <xdr:row>0</xdr:row>
      <xdr:rowOff>20410</xdr:rowOff>
    </xdr:from>
    <xdr:to>
      <xdr:col>54</xdr:col>
      <xdr:colOff>317500</xdr:colOff>
      <xdr:row>1</xdr:row>
      <xdr:rowOff>190499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11409410125" y="20410"/>
          <a:ext cx="2159000" cy="646339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44</xdr:col>
      <xdr:colOff>47626</xdr:colOff>
      <xdr:row>0</xdr:row>
      <xdr:rowOff>0</xdr:rowOff>
    </xdr:from>
    <xdr:to>
      <xdr:col>48</xdr:col>
      <xdr:colOff>63501</xdr:colOff>
      <xdr:row>0</xdr:row>
      <xdr:rowOff>727605</xdr:rowOff>
    </xdr:to>
    <xdr:pic>
      <xdr:nvPicPr>
        <xdr:cNvPr id="5" name="صورة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1664374" y="0"/>
          <a:ext cx="1349375" cy="7276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575;&#1604;&#1576;&#1585;&#1605;&#1580;&#1610;&#1575;&#1578;%20&#1576;&#1588;&#1603;&#1604;&#1607;&#1575;%20&#1575;&#1604;&#1606;&#1607;&#1575;&#1574;&#1610;/&#8207;&#8207;&#1576;&#1585;&#1605;&#1580;&#1610;&#1577;%20&#1575;&#1604;&#1575;&#1606;&#1580;&#1575;&#1586;%20&#1575;&#1604;&#1588;&#1607;&#1585;&#1610;%20&#1604;&#1604;&#1605;&#1588;&#1585;&#1601;%20&#1575;&#1604;&#1578;&#1585;&#1576;&#1608;&#1610;%20(1)%20-%20&#1606;&#1587;&#1582;&#15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itam.Al-Sawarees/Downloads/&#1575;&#1604;&#1605;&#1588;&#1585;&#1601;%20&#1575;&#1604;&#1578;&#1585;&#1576;&#1608;&#161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mah.Al-Soud/Downloads/Users/DELL/Downloads/&#1575;&#1604;&#1575;&#1606;&#1580;&#1575;&#1586;%20&#1575;&#1604;&#1588;&#1607;&#1585;&#1610;-&#1605;&#1593;&#1583;&#1604;%20-%20&#1605;&#1601;&#1585;&#1594;%20(3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itam.Al-Sawarees/Downloads/Users/DELL/Downloads/&#1575;&#1604;&#1575;&#1606;&#1580;&#1575;&#1586;%20&#1575;&#1604;&#1588;&#1607;&#1585;&#1610;-&#1605;&#1593;&#1583;&#1604;%20-%20&#1605;&#1601;&#1585;&#1594;%20(3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شاشة الرئيسيىة"/>
      <sheetName val="البرنامج"/>
      <sheetName val="date"/>
      <sheetName val="خلاصةبرنامج"/>
      <sheetName val="تقرير الانجاز الشهري"/>
      <sheetName val="الخلاصة"/>
      <sheetName val="رسم بياني للإنجاز الكلي"/>
      <sheetName val="Q1"/>
      <sheetName val="Q2"/>
    </sheetNames>
    <sheetDataSet>
      <sheetData sheetId="0"/>
      <sheetData sheetId="1"/>
      <sheetData sheetId="2"/>
      <sheetData sheetId="3">
        <row r="34">
          <cell r="B34" t="str">
            <v>مجتمعات.التعلم</v>
          </cell>
        </row>
      </sheetData>
      <sheetData sheetId="4"/>
      <sheetData sheetId="5"/>
      <sheetData sheetId="6"/>
      <sheetData sheetId="7">
        <row r="21">
          <cell r="B21" t="str">
            <v>الاحد</v>
          </cell>
          <cell r="C21" t="str">
            <v>عام</v>
          </cell>
          <cell r="F21" t="str">
            <v>اجازة.سنوية</v>
          </cell>
        </row>
        <row r="22">
          <cell r="B22" t="str">
            <v>الاثنين</v>
          </cell>
          <cell r="C22" t="str">
            <v>مختص</v>
          </cell>
          <cell r="F22" t="str">
            <v>اجازة.مرضية</v>
          </cell>
        </row>
        <row r="23">
          <cell r="B23" t="str">
            <v>الثلاثاء</v>
          </cell>
          <cell r="F23" t="str">
            <v>عطلة.رسمية</v>
          </cell>
        </row>
        <row r="24">
          <cell r="B24" t="str">
            <v>الأربعاء</v>
          </cell>
          <cell r="F24" t="str">
            <v>تكليف.وزارة</v>
          </cell>
        </row>
        <row r="25">
          <cell r="B25" t="str">
            <v>الخميس</v>
          </cell>
          <cell r="F25" t="str">
            <v>تكليف.مديرية</v>
          </cell>
        </row>
        <row r="26">
          <cell r="F26" t="str">
            <v>عدم.توفر.مواصلات</v>
          </cell>
        </row>
        <row r="27">
          <cell r="F27" t="str">
            <v>أخرى</v>
          </cell>
        </row>
        <row r="28">
          <cell r="F28" t="str">
            <v>عدم.الالتزام.بالبرنامج</v>
          </cell>
        </row>
        <row r="29">
          <cell r="I29" t="str">
            <v>ذكور</v>
          </cell>
        </row>
        <row r="30">
          <cell r="C30" t="str">
            <v>عام</v>
          </cell>
          <cell r="I30" t="str">
            <v>إناث</v>
          </cell>
        </row>
        <row r="31">
          <cell r="C31" t="str">
            <v>عام + مختص</v>
          </cell>
        </row>
        <row r="32">
          <cell r="C32" t="str">
            <v>مختص + عام</v>
          </cell>
        </row>
        <row r="33">
          <cell r="C33" t="str">
            <v>مختص</v>
          </cell>
        </row>
      </sheetData>
      <sheetData sheetId="8">
        <row r="2">
          <cell r="B2" t="str">
            <v>مدير.مدرسة</v>
          </cell>
        </row>
        <row r="3">
          <cell r="B3" t="str">
            <v>التربية.الاسلامية</v>
          </cell>
        </row>
        <row r="4">
          <cell r="B4" t="str">
            <v>اللغة.العربية</v>
          </cell>
        </row>
        <row r="5">
          <cell r="B5" t="str">
            <v>تاريخ</v>
          </cell>
        </row>
        <row r="6">
          <cell r="B6" t="str">
            <v>جغرافيا</v>
          </cell>
        </row>
        <row r="7">
          <cell r="B7" t="str">
            <v>تربية.وطنية</v>
          </cell>
        </row>
        <row r="8">
          <cell r="B8" t="str">
            <v>العلوم</v>
          </cell>
        </row>
        <row r="9">
          <cell r="B9" t="str">
            <v>تربية.فنية</v>
          </cell>
        </row>
        <row r="10">
          <cell r="B10" t="str">
            <v>الرياضيات</v>
          </cell>
        </row>
        <row r="11">
          <cell r="B11" t="str">
            <v>الحاسوب</v>
          </cell>
        </row>
        <row r="12">
          <cell r="B12" t="str">
            <v>تربية.موسيقية</v>
          </cell>
        </row>
        <row r="13">
          <cell r="B13" t="str">
            <v>اللغة.الانجليزية</v>
          </cell>
        </row>
        <row r="14">
          <cell r="B14" t="str">
            <v>تربية.خاصة</v>
          </cell>
        </row>
        <row r="15">
          <cell r="B15" t="str">
            <v>ثقافة.مالية</v>
          </cell>
        </row>
        <row r="16">
          <cell r="B16" t="str">
            <v>فروع.التعليم.الصناعي</v>
          </cell>
        </row>
        <row r="17">
          <cell r="B17" t="str">
            <v>مرحلة.ع</v>
          </cell>
        </row>
        <row r="18">
          <cell r="B18" t="str">
            <v>مرحلة.ر</v>
          </cell>
        </row>
        <row r="19">
          <cell r="B19" t="str">
            <v>رياض.أطفال</v>
          </cell>
        </row>
        <row r="20">
          <cell r="B20" t="str">
            <v>تربية.رياضية</v>
          </cell>
        </row>
        <row r="21">
          <cell r="B21" t="str">
            <v>فروع.تعليم.مهني</v>
          </cell>
        </row>
        <row r="22">
          <cell r="B22" t="str">
            <v>تربية.مهنية</v>
          </cell>
        </row>
        <row r="23">
          <cell r="B23" t="str">
            <v>اللغة.الفرنسية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برنامج"/>
      <sheetName val="خلاصةبرنامج"/>
      <sheetName val="العام"/>
      <sheetName val="انجاز نسبة"/>
      <sheetName val="انجاز رقمي"/>
      <sheetName val="الملخص"/>
      <sheetName val="Q1"/>
      <sheetName val="Q2"/>
    </sheetNames>
    <sheetDataSet>
      <sheetData sheetId="0"/>
      <sheetData sheetId="1">
        <row r="2">
          <cell r="C2" t="str">
            <v>عدنان عايد عيسى مرجي</v>
          </cell>
        </row>
      </sheetData>
      <sheetData sheetId="2">
        <row r="11">
          <cell r="G11">
            <v>1</v>
          </cell>
        </row>
      </sheetData>
      <sheetData sheetId="3"/>
      <sheetData sheetId="4"/>
      <sheetData sheetId="5"/>
      <sheetData sheetId="6">
        <row r="21">
          <cell r="B21" t="str">
            <v>الاحد</v>
          </cell>
          <cell r="C21" t="str">
            <v>عام</v>
          </cell>
          <cell r="F21" t="str">
            <v>اجازة.سنوية</v>
          </cell>
        </row>
        <row r="22">
          <cell r="B22" t="str">
            <v>الاثنين</v>
          </cell>
          <cell r="C22" t="str">
            <v>مختص</v>
          </cell>
          <cell r="F22" t="str">
            <v>اجازة.مرضية</v>
          </cell>
        </row>
        <row r="23">
          <cell r="B23" t="str">
            <v>الثلاثاء</v>
          </cell>
          <cell r="F23" t="str">
            <v>عطلة.رسمية</v>
          </cell>
        </row>
        <row r="24">
          <cell r="B24" t="str">
            <v>الأربعاء</v>
          </cell>
          <cell r="F24" t="str">
            <v>تكليف.وزارة</v>
          </cell>
        </row>
        <row r="25">
          <cell r="B25" t="str">
            <v>الخميس</v>
          </cell>
          <cell r="F25" t="str">
            <v>تكليف.مديرية</v>
          </cell>
        </row>
        <row r="26">
          <cell r="F26" t="str">
            <v>عدم.توفر.مواصلات</v>
          </cell>
        </row>
        <row r="27">
          <cell r="F27" t="str">
            <v>أخرى</v>
          </cell>
        </row>
        <row r="28">
          <cell r="F28" t="str">
            <v>عدم.الالتزام.بالبرنامج</v>
          </cell>
        </row>
        <row r="29">
          <cell r="I29" t="str">
            <v>ذكور</v>
          </cell>
        </row>
        <row r="30">
          <cell r="I30" t="str">
            <v>اناث</v>
          </cell>
        </row>
      </sheetData>
      <sheetData sheetId="7">
        <row r="2">
          <cell r="B2" t="str">
            <v>مدير.مدرسة</v>
          </cell>
        </row>
        <row r="3">
          <cell r="B3" t="str">
            <v>التربية.الاسلامية</v>
          </cell>
        </row>
        <row r="4">
          <cell r="B4" t="str">
            <v>اللغة.العربية</v>
          </cell>
        </row>
        <row r="5">
          <cell r="B5" t="str">
            <v>تاريخ</v>
          </cell>
        </row>
        <row r="6">
          <cell r="B6" t="str">
            <v>جغرافيا</v>
          </cell>
        </row>
        <row r="7">
          <cell r="B7" t="str">
            <v>تربية.وطنية</v>
          </cell>
        </row>
        <row r="8">
          <cell r="B8" t="str">
            <v>العلوم</v>
          </cell>
        </row>
        <row r="9">
          <cell r="B9" t="str">
            <v>تربية.فنية</v>
          </cell>
        </row>
        <row r="10">
          <cell r="B10" t="str">
            <v>الرياضيات</v>
          </cell>
        </row>
        <row r="11">
          <cell r="B11" t="str">
            <v>الحاسوب</v>
          </cell>
        </row>
        <row r="12">
          <cell r="B12" t="str">
            <v>تربية.موسيقية</v>
          </cell>
        </row>
        <row r="13">
          <cell r="B13" t="str">
            <v>اللغة.الانجليزية</v>
          </cell>
        </row>
        <row r="14">
          <cell r="B14" t="str">
            <v>تربية.خاصة</v>
          </cell>
        </row>
        <row r="15">
          <cell r="B15" t="str">
            <v>ثقافة.مالية</v>
          </cell>
        </row>
        <row r="16">
          <cell r="B16" t="str">
            <v>فروع.التعليم.الصناعي</v>
          </cell>
        </row>
        <row r="17">
          <cell r="B17" t="str">
            <v>مرحلة.ع</v>
          </cell>
        </row>
        <row r="18">
          <cell r="B18" t="str">
            <v>مرحلة.ر</v>
          </cell>
        </row>
        <row r="19">
          <cell r="B19" t="str">
            <v>رياض.أطفال</v>
          </cell>
        </row>
        <row r="20">
          <cell r="B20" t="str">
            <v>تربية.رياضية</v>
          </cell>
        </row>
        <row r="21">
          <cell r="B21" t="str">
            <v>فروع.تعليم.مهني</v>
          </cell>
        </row>
        <row r="22">
          <cell r="B22" t="str">
            <v>تربية.مهنية</v>
          </cell>
        </row>
        <row r="23">
          <cell r="B23" t="str">
            <v>اللغة.الفرنسية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_need"/>
      <sheetName val="manager_need"/>
      <sheetName val="SMain_menu"/>
      <sheetName val="sch_stuff"/>
      <sheetName val="Teachers_needs"/>
      <sheetName val="Scluster"/>
      <sheetName val="Esupervisor"/>
      <sheetName val="SDir"/>
      <sheetName val="Specialties"/>
      <sheetName val="data"/>
      <sheetName val="TDATE"/>
      <sheetName val="genralneed"/>
      <sheetName val="Needs"/>
      <sheetName val="Headdep"/>
      <sheetName val="weekly_program"/>
      <sheetName val="Teach_needs_spe"/>
      <sheetName val="weekly_program_general"/>
      <sheetName val="Rep_Spe"/>
      <sheetName val="Rep_Gen"/>
      <sheetName val="Con_spe"/>
      <sheetName val="Con_Gen"/>
      <sheetName val="moashrat"/>
    </sheetNames>
    <sheetDataSet>
      <sheetData sheetId="0"/>
      <sheetData sheetId="1">
        <row r="2">
          <cell r="AW2" t="str">
            <v/>
          </cell>
        </row>
      </sheetData>
      <sheetData sheetId="2"/>
      <sheetData sheetId="3">
        <row r="2">
          <cell r="B2" t="str">
            <v>عماد علي مصطفى صبح</v>
          </cell>
        </row>
      </sheetData>
      <sheetData sheetId="4">
        <row r="12">
          <cell r="K12" t="str">
            <v>د.هبه نمر مصطفى الخريشا</v>
          </cell>
        </row>
      </sheetData>
      <sheetData sheetId="5">
        <row r="1">
          <cell r="AV1" t="str">
            <v>ابو عليا الثانوية للبنات</v>
          </cell>
        </row>
      </sheetData>
      <sheetData sheetId="6">
        <row r="4">
          <cell r="B4" t="str">
            <v>احمد إبراهيم احمد بدر</v>
          </cell>
          <cell r="C4">
            <v>81557</v>
          </cell>
          <cell r="D4" t="str">
            <v>الأحياء</v>
          </cell>
          <cell r="E4" t="str">
            <v>مبحث</v>
          </cell>
          <cell r="F4">
            <v>0</v>
          </cell>
          <cell r="G4" t="str">
            <v>CUR</v>
          </cell>
          <cell r="H4" t="str">
            <v>M11_</v>
          </cell>
        </row>
        <row r="5">
          <cell r="B5" t="str">
            <v>د.شريف سالم احمد اليتيم</v>
          </cell>
          <cell r="C5">
            <v>79013</v>
          </cell>
          <cell r="D5" t="str">
            <v>الأحياء</v>
          </cell>
          <cell r="E5" t="str">
            <v>مبحث</v>
          </cell>
          <cell r="F5">
            <v>0</v>
          </cell>
          <cell r="G5" t="str">
            <v>CUR</v>
          </cell>
          <cell r="H5" t="str">
            <v>M11_</v>
          </cell>
        </row>
        <row r="6">
          <cell r="B6" t="str">
            <v>وفاء محمد "محمد سعد الدين" لصوي</v>
          </cell>
          <cell r="C6">
            <v>104449</v>
          </cell>
          <cell r="D6" t="str">
            <v>الأحياء</v>
          </cell>
          <cell r="E6" t="str">
            <v>مبحث</v>
          </cell>
          <cell r="F6">
            <v>0</v>
          </cell>
          <cell r="G6" t="str">
            <v>CUR</v>
          </cell>
          <cell r="H6" t="str">
            <v>M11_</v>
          </cell>
        </row>
        <row r="7">
          <cell r="B7" t="str">
            <v>احمد ماجد مصطفى القواسمة</v>
          </cell>
          <cell r="C7">
            <v>77735</v>
          </cell>
          <cell r="D7" t="str">
            <v>التاريخ</v>
          </cell>
          <cell r="E7" t="str">
            <v>مبحث</v>
          </cell>
          <cell r="F7">
            <v>0</v>
          </cell>
          <cell r="G7" t="str">
            <v>CUR</v>
          </cell>
          <cell r="H7" t="str">
            <v>M7_</v>
          </cell>
        </row>
        <row r="8">
          <cell r="B8" t="str">
            <v>عالية حابس مفلح البريزات</v>
          </cell>
          <cell r="C8">
            <v>108239</v>
          </cell>
          <cell r="D8" t="str">
            <v>التاريخ</v>
          </cell>
          <cell r="E8" t="str">
            <v>مبحث</v>
          </cell>
          <cell r="F8">
            <v>0</v>
          </cell>
          <cell r="G8" t="str">
            <v>CUR</v>
          </cell>
          <cell r="H8" t="str">
            <v>M7_</v>
          </cell>
        </row>
        <row r="9">
          <cell r="B9" t="str">
            <v>أنوار صبح محمد صبابحه</v>
          </cell>
          <cell r="C9">
            <v>139865</v>
          </cell>
          <cell r="D9" t="str">
            <v>التربية الإسلامية</v>
          </cell>
          <cell r="E9" t="str">
            <v>مبحث</v>
          </cell>
          <cell r="F9">
            <v>0</v>
          </cell>
          <cell r="G9" t="str">
            <v>CUR</v>
          </cell>
          <cell r="H9" t="str">
            <v>M23_</v>
          </cell>
        </row>
        <row r="10">
          <cell r="B10" t="str">
            <v>د.ايمن صبحي ناصر خاطر</v>
          </cell>
          <cell r="C10">
            <v>94241</v>
          </cell>
          <cell r="D10" t="str">
            <v>التربية الإسلامية</v>
          </cell>
          <cell r="E10" t="str">
            <v>مبحث</v>
          </cell>
          <cell r="F10">
            <v>0</v>
          </cell>
          <cell r="G10" t="str">
            <v>CUR</v>
          </cell>
          <cell r="H10" t="str">
            <v>M23_</v>
          </cell>
        </row>
        <row r="11">
          <cell r="B11" t="str">
            <v>د.طارق أحمد محمد عمرو</v>
          </cell>
          <cell r="C11">
            <v>115637</v>
          </cell>
          <cell r="D11" t="str">
            <v>التربية الإسلامية</v>
          </cell>
          <cell r="E11" t="str">
            <v>مبحث</v>
          </cell>
          <cell r="F11">
            <v>0</v>
          </cell>
          <cell r="G11" t="str">
            <v>CUR</v>
          </cell>
          <cell r="H11" t="str">
            <v>M23_</v>
          </cell>
        </row>
        <row r="12">
          <cell r="B12" t="str">
            <v>رمزي خالد محمد أبوسمك</v>
          </cell>
          <cell r="C12">
            <v>101858</v>
          </cell>
          <cell r="D12" t="str">
            <v>التربية الإسلامية</v>
          </cell>
          <cell r="E12" t="str">
            <v>مبحث</v>
          </cell>
          <cell r="F12">
            <v>0</v>
          </cell>
          <cell r="G12" t="str">
            <v>CUR</v>
          </cell>
          <cell r="H12" t="str">
            <v>M23_</v>
          </cell>
        </row>
        <row r="13">
          <cell r="B13" t="str">
            <v>فاطمة إبراهيم علي الحديدي</v>
          </cell>
          <cell r="C13">
            <v>101832</v>
          </cell>
          <cell r="D13" t="str">
            <v>التربية الخاصة</v>
          </cell>
          <cell r="E13" t="str">
            <v>مبحث</v>
          </cell>
          <cell r="F13">
            <v>0</v>
          </cell>
          <cell r="G13" t="str">
            <v>CUR</v>
          </cell>
          <cell r="H13" t="str">
            <v>M2_</v>
          </cell>
        </row>
        <row r="14">
          <cell r="B14" t="str">
            <v>سرين محمد عطيه المحاميد</v>
          </cell>
          <cell r="C14">
            <v>119313</v>
          </cell>
          <cell r="D14" t="str">
            <v>التربية الرياضية</v>
          </cell>
          <cell r="E14" t="str">
            <v>مبحث</v>
          </cell>
          <cell r="F14">
            <v>0</v>
          </cell>
          <cell r="G14" t="str">
            <v>CUR</v>
          </cell>
          <cell r="H14" t="str">
            <v>M14_</v>
          </cell>
        </row>
        <row r="15">
          <cell r="B15" t="str">
            <v>محمد عيسى عبدالبخيت الزيود</v>
          </cell>
          <cell r="C15">
            <v>117092</v>
          </cell>
          <cell r="D15" t="str">
            <v>التربية الرياضية</v>
          </cell>
          <cell r="E15" t="str">
            <v>مبحث</v>
          </cell>
          <cell r="F15">
            <v>0</v>
          </cell>
          <cell r="G15" t="str">
            <v>CUR</v>
          </cell>
          <cell r="H15" t="str">
            <v>M14_</v>
          </cell>
        </row>
        <row r="16">
          <cell r="B16" t="str">
            <v>محمد نعيم عبدالجواد قباجه</v>
          </cell>
          <cell r="C16">
            <v>98447</v>
          </cell>
          <cell r="D16" t="str">
            <v>التربية المهنية</v>
          </cell>
          <cell r="E16" t="str">
            <v>مبحث</v>
          </cell>
          <cell r="F16">
            <v>0</v>
          </cell>
          <cell r="G16" t="str">
            <v>CUR</v>
          </cell>
          <cell r="H16" t="str">
            <v>M15_</v>
          </cell>
        </row>
        <row r="17">
          <cell r="B17" t="str">
            <v>آمال عودة عطية الليمون</v>
          </cell>
          <cell r="C17">
            <v>94702</v>
          </cell>
          <cell r="D17" t="str">
            <v>الجغرافيا</v>
          </cell>
          <cell r="E17" t="str">
            <v>مبحث</v>
          </cell>
          <cell r="F17">
            <v>0</v>
          </cell>
          <cell r="G17" t="str">
            <v>CUR</v>
          </cell>
          <cell r="H17" t="str">
            <v>M8_</v>
          </cell>
        </row>
        <row r="18">
          <cell r="B18" t="str">
            <v>خلود جاسر أحمد الصالحي</v>
          </cell>
          <cell r="C18">
            <v>112820</v>
          </cell>
          <cell r="D18" t="str">
            <v>الجغرافيا</v>
          </cell>
          <cell r="E18" t="str">
            <v>مبحث</v>
          </cell>
          <cell r="F18">
            <v>0</v>
          </cell>
          <cell r="G18" t="str">
            <v>CUR</v>
          </cell>
          <cell r="H18" t="str">
            <v>M8_</v>
          </cell>
        </row>
        <row r="19">
          <cell r="B19" t="str">
            <v>د.محمد عبدالرحمن سليمان الخوالدة</v>
          </cell>
          <cell r="C19">
            <v>114258</v>
          </cell>
          <cell r="D19" t="str">
            <v>الجغرافيا</v>
          </cell>
          <cell r="E19" t="str">
            <v>مبحث</v>
          </cell>
          <cell r="F19">
            <v>0</v>
          </cell>
          <cell r="G19" t="str">
            <v>CUR</v>
          </cell>
          <cell r="H19" t="str">
            <v>M8_</v>
          </cell>
        </row>
        <row r="20">
          <cell r="B20" t="str">
            <v>د.هبه نمر مصطفى الخريشا</v>
          </cell>
          <cell r="C20">
            <v>108774</v>
          </cell>
          <cell r="D20" t="str">
            <v>الحاسوب</v>
          </cell>
          <cell r="E20" t="str">
            <v>مبحث</v>
          </cell>
          <cell r="F20">
            <v>0</v>
          </cell>
          <cell r="G20" t="str">
            <v>CUR</v>
          </cell>
          <cell r="H20" t="str">
            <v>M17_</v>
          </cell>
        </row>
        <row r="21">
          <cell r="B21" t="str">
            <v>علاء أحمد مصطفى أبوشريخ</v>
          </cell>
          <cell r="C21">
            <v>101720</v>
          </cell>
          <cell r="D21" t="str">
            <v>الحاسوب</v>
          </cell>
          <cell r="E21" t="str">
            <v>عام</v>
          </cell>
          <cell r="F21" t="str">
            <v>طارق</v>
          </cell>
          <cell r="G21" t="str">
            <v>GEN</v>
          </cell>
          <cell r="H21" t="str">
            <v>M17_</v>
          </cell>
        </row>
        <row r="22">
          <cell r="B22" t="str">
            <v>هبه عبدالكريم عبدالرحمن برهوش</v>
          </cell>
          <cell r="C22">
            <v>106464</v>
          </cell>
          <cell r="D22" t="str">
            <v>الحاسوب</v>
          </cell>
          <cell r="E22" t="str">
            <v>مبحث</v>
          </cell>
          <cell r="F22">
            <v>0</v>
          </cell>
          <cell r="G22" t="str">
            <v>CUR</v>
          </cell>
          <cell r="H22" t="str">
            <v>M17_</v>
          </cell>
        </row>
        <row r="23">
          <cell r="B23" t="str">
            <v>ايمن عوني محمود ابوشميس</v>
          </cell>
          <cell r="C23">
            <v>73431</v>
          </cell>
          <cell r="D23" t="str">
            <v>الرياضيات</v>
          </cell>
          <cell r="E23" t="str">
            <v>مبحث</v>
          </cell>
          <cell r="F23">
            <v>0</v>
          </cell>
          <cell r="G23" t="str">
            <v>CUR</v>
          </cell>
          <cell r="H23" t="str">
            <v>M6_</v>
          </cell>
        </row>
        <row r="24">
          <cell r="B24" t="str">
            <v>عماد محمد كامل العارضه</v>
          </cell>
          <cell r="C24">
            <v>95877</v>
          </cell>
          <cell r="D24" t="str">
            <v>الرياضيات</v>
          </cell>
          <cell r="E24" t="str">
            <v>مبحث</v>
          </cell>
          <cell r="F24">
            <v>0</v>
          </cell>
          <cell r="G24" t="str">
            <v>CUR</v>
          </cell>
          <cell r="H24" t="str">
            <v>M6_</v>
          </cell>
        </row>
        <row r="25">
          <cell r="B25" t="str">
            <v>مهند ابراهيم محمد العسود</v>
          </cell>
          <cell r="C25">
            <v>99200</v>
          </cell>
          <cell r="D25" t="str">
            <v>الرياضيات</v>
          </cell>
          <cell r="E25" t="str">
            <v>مبحث</v>
          </cell>
          <cell r="F25">
            <v>0</v>
          </cell>
          <cell r="G25" t="str">
            <v>CUR</v>
          </cell>
          <cell r="H25" t="str">
            <v>M6_</v>
          </cell>
        </row>
        <row r="26">
          <cell r="B26" t="str">
            <v>نور محمد ابراهيم حسان</v>
          </cell>
          <cell r="C26">
            <v>77005</v>
          </cell>
          <cell r="D26" t="str">
            <v>الرياضيات</v>
          </cell>
          <cell r="E26" t="str">
            <v>مبحث</v>
          </cell>
          <cell r="F26">
            <v>0</v>
          </cell>
          <cell r="G26" t="str">
            <v>CUR</v>
          </cell>
          <cell r="H26" t="str">
            <v>M6_</v>
          </cell>
        </row>
        <row r="27">
          <cell r="B27" t="str">
            <v>د.سهام سليم راتب إبراهيم</v>
          </cell>
          <cell r="C27">
            <v>93557</v>
          </cell>
          <cell r="D27" t="str">
            <v>الصفوف الثلاث الأولى</v>
          </cell>
          <cell r="E27" t="str">
            <v>مبحث</v>
          </cell>
          <cell r="F27">
            <v>0</v>
          </cell>
          <cell r="G27" t="str">
            <v>CUR</v>
          </cell>
          <cell r="H27" t="str">
            <v>M1_</v>
          </cell>
        </row>
        <row r="28">
          <cell r="B28" t="str">
            <v>سميا محمد عقيل حماشا</v>
          </cell>
          <cell r="C28">
            <v>118351</v>
          </cell>
          <cell r="D28" t="str">
            <v>الصفوف الثلاث الأولى</v>
          </cell>
          <cell r="E28" t="str">
            <v>مبحث</v>
          </cell>
          <cell r="F28">
            <v>0</v>
          </cell>
          <cell r="G28" t="str">
            <v>CUR</v>
          </cell>
          <cell r="H28" t="str">
            <v>M1_</v>
          </cell>
        </row>
        <row r="29">
          <cell r="B29" t="str">
            <v>عمر محمود عبدربه أبوسيف</v>
          </cell>
          <cell r="C29">
            <v>80227</v>
          </cell>
          <cell r="D29" t="str">
            <v>الصفوف الثلاث الأولى</v>
          </cell>
          <cell r="E29" t="str">
            <v>مبحث</v>
          </cell>
          <cell r="F29">
            <v>0</v>
          </cell>
          <cell r="G29" t="str">
            <v>CUR</v>
          </cell>
          <cell r="H29" t="str">
            <v>M1_</v>
          </cell>
        </row>
        <row r="30">
          <cell r="B30" t="str">
            <v>فاتن سليم عبدالرحيم عيد</v>
          </cell>
          <cell r="C30">
            <v>104512</v>
          </cell>
          <cell r="D30" t="str">
            <v>الصفوف الثلاث الأولى</v>
          </cell>
          <cell r="E30" t="str">
            <v>عام</v>
          </cell>
          <cell r="F30" t="str">
            <v>الهاشمي الشمالي</v>
          </cell>
          <cell r="G30" t="str">
            <v>GEN</v>
          </cell>
          <cell r="H30" t="str">
            <v>M1_</v>
          </cell>
        </row>
        <row r="31">
          <cell r="B31" t="str">
            <v>نبيلة حسين خليل دبوس</v>
          </cell>
          <cell r="C31">
            <v>138015</v>
          </cell>
          <cell r="D31" t="str">
            <v>الصفوف الثلاث الأولى</v>
          </cell>
          <cell r="E31" t="str">
            <v>مبحث</v>
          </cell>
          <cell r="F31">
            <v>0</v>
          </cell>
          <cell r="G31" t="str">
            <v>CUR</v>
          </cell>
          <cell r="H31" t="str">
            <v>M1_</v>
          </cell>
        </row>
        <row r="32">
          <cell r="B32" t="str">
            <v>د.يحيى محمد يحيى العسيلي</v>
          </cell>
          <cell r="C32">
            <v>77549</v>
          </cell>
          <cell r="D32" t="str">
            <v>الفيزياء</v>
          </cell>
          <cell r="E32" t="str">
            <v>مبحث</v>
          </cell>
          <cell r="F32">
            <v>0</v>
          </cell>
          <cell r="G32" t="str">
            <v>CUR</v>
          </cell>
          <cell r="H32" t="str">
            <v>M10_</v>
          </cell>
        </row>
        <row r="33">
          <cell r="B33" t="str">
            <v>سائد محمود عبدالحميد طه</v>
          </cell>
          <cell r="C33">
            <v>125843</v>
          </cell>
          <cell r="D33" t="str">
            <v>الفيزياء</v>
          </cell>
          <cell r="E33" t="str">
            <v>مبحث</v>
          </cell>
          <cell r="F33">
            <v>0</v>
          </cell>
          <cell r="G33" t="str">
            <v>CUR</v>
          </cell>
          <cell r="H33" t="str">
            <v>M10_</v>
          </cell>
        </row>
        <row r="34">
          <cell r="B34" t="str">
            <v>علاء محمد صالح أبوطربوش</v>
          </cell>
          <cell r="C34">
            <v>100525</v>
          </cell>
          <cell r="D34" t="str">
            <v>الفيزياء</v>
          </cell>
          <cell r="E34" t="str">
            <v>مبحث</v>
          </cell>
          <cell r="F34">
            <v>0</v>
          </cell>
          <cell r="G34" t="str">
            <v>CUR</v>
          </cell>
          <cell r="H34" t="str">
            <v>M10_</v>
          </cell>
        </row>
        <row r="35">
          <cell r="B35" t="str">
            <v>د.خالد كايد خليل الرفوع</v>
          </cell>
          <cell r="C35">
            <v>73189</v>
          </cell>
          <cell r="D35" t="str">
            <v>الكيمياء</v>
          </cell>
          <cell r="E35" t="str">
            <v>مبحث</v>
          </cell>
          <cell r="F35">
            <v>0</v>
          </cell>
          <cell r="G35" t="str">
            <v>CUR</v>
          </cell>
          <cell r="H35" t="str">
            <v>M9_</v>
          </cell>
        </row>
        <row r="36">
          <cell r="B36" t="str">
            <v>سمير سالم عبدالرحيم عبد</v>
          </cell>
          <cell r="C36">
            <v>85092</v>
          </cell>
          <cell r="D36" t="str">
            <v>الكيمياء</v>
          </cell>
          <cell r="E36" t="str">
            <v>مبحث</v>
          </cell>
          <cell r="F36">
            <v>0</v>
          </cell>
          <cell r="G36" t="str">
            <v>CUR</v>
          </cell>
          <cell r="H36" t="str">
            <v>M9_</v>
          </cell>
        </row>
        <row r="37">
          <cell r="B37" t="str">
            <v>عبدالله نايف علي دواغره</v>
          </cell>
          <cell r="C37">
            <v>136657</v>
          </cell>
          <cell r="D37" t="str">
            <v>الكيمياء</v>
          </cell>
          <cell r="E37" t="str">
            <v>مبحث</v>
          </cell>
          <cell r="F37">
            <v>0</v>
          </cell>
          <cell r="G37" t="str">
            <v>CUR</v>
          </cell>
          <cell r="H37" t="str">
            <v>M9_</v>
          </cell>
        </row>
        <row r="38">
          <cell r="B38" t="str">
            <v>ابى طلال حاتم ابوحمدة</v>
          </cell>
          <cell r="C38">
            <v>91382</v>
          </cell>
          <cell r="D38" t="str">
            <v>اللغة الإنجليزية</v>
          </cell>
          <cell r="E38" t="str">
            <v>مبحث</v>
          </cell>
          <cell r="F38">
            <v>0</v>
          </cell>
          <cell r="G38" t="str">
            <v>CUR</v>
          </cell>
          <cell r="H38" t="str">
            <v>M5_</v>
          </cell>
        </row>
        <row r="39">
          <cell r="B39" t="str">
            <v>إسراء عصام يوسف الحناقطة</v>
          </cell>
          <cell r="C39">
            <v>133778</v>
          </cell>
          <cell r="D39" t="str">
            <v>اللغة الإنجليزية</v>
          </cell>
          <cell r="E39" t="str">
            <v>مبحث</v>
          </cell>
          <cell r="F39">
            <v>0</v>
          </cell>
          <cell r="G39" t="str">
            <v>CUR</v>
          </cell>
          <cell r="H39" t="str">
            <v>M5_</v>
          </cell>
        </row>
        <row r="40">
          <cell r="B40" t="str">
            <v>باسم أحمد اسماعيل سليمان</v>
          </cell>
          <cell r="C40">
            <v>82865</v>
          </cell>
          <cell r="D40" t="str">
            <v>اللغة الإنجليزية</v>
          </cell>
          <cell r="E40" t="str">
            <v>مبحث</v>
          </cell>
          <cell r="F40">
            <v>0</v>
          </cell>
          <cell r="G40" t="str">
            <v>CUR</v>
          </cell>
          <cell r="H40" t="str">
            <v>M5_</v>
          </cell>
        </row>
        <row r="41">
          <cell r="B41" t="str">
            <v>د.بلال خلف علي الزبون</v>
          </cell>
          <cell r="C41">
            <v>118956</v>
          </cell>
          <cell r="D41" t="str">
            <v>اللغة الإنجليزية</v>
          </cell>
          <cell r="E41" t="str">
            <v>عام</v>
          </cell>
          <cell r="F41" t="str">
            <v xml:space="preserve"> أبو عليا</v>
          </cell>
          <cell r="G41" t="str">
            <v>GEN</v>
          </cell>
          <cell r="H41" t="str">
            <v>M5_</v>
          </cell>
        </row>
        <row r="42">
          <cell r="B42" t="str">
            <v>د.محمد سليم محمود سليمان</v>
          </cell>
          <cell r="C42">
            <v>115307</v>
          </cell>
          <cell r="D42" t="str">
            <v>اللغة الإنجليزية</v>
          </cell>
          <cell r="E42" t="str">
            <v>عام</v>
          </cell>
          <cell r="F42" t="str">
            <v xml:space="preserve">النزهة والقصور </v>
          </cell>
          <cell r="G42" t="str">
            <v>GEN</v>
          </cell>
          <cell r="H42" t="str">
            <v>M5_</v>
          </cell>
        </row>
        <row r="43">
          <cell r="B43" t="str">
            <v>وفاء عبدالحميد عبدالله الظاهر</v>
          </cell>
          <cell r="C43">
            <v>109973</v>
          </cell>
          <cell r="D43" t="str">
            <v>اللغة الإنجليزية</v>
          </cell>
          <cell r="E43" t="str">
            <v>مبحث</v>
          </cell>
          <cell r="F43">
            <v>0</v>
          </cell>
          <cell r="G43" t="str">
            <v>CUR</v>
          </cell>
          <cell r="H43" t="str">
            <v>M5_</v>
          </cell>
        </row>
        <row r="44">
          <cell r="B44" t="str">
            <v>خالد هدي السبتي مصطفى</v>
          </cell>
          <cell r="C44">
            <v>105440</v>
          </cell>
          <cell r="D44" t="str">
            <v>اللغة العربية</v>
          </cell>
          <cell r="E44" t="str">
            <v>مبحث</v>
          </cell>
          <cell r="F44">
            <v>0</v>
          </cell>
          <cell r="G44" t="str">
            <v>CUR</v>
          </cell>
          <cell r="H44" t="str">
            <v>M4_</v>
          </cell>
        </row>
        <row r="45">
          <cell r="B45" t="str">
            <v>د.احمد عبدالعزيز احمد السلامات</v>
          </cell>
          <cell r="C45">
            <v>99216</v>
          </cell>
          <cell r="D45" t="str">
            <v>اللغة العربية</v>
          </cell>
          <cell r="E45" t="str">
            <v>مبحث</v>
          </cell>
          <cell r="F45">
            <v>0</v>
          </cell>
          <cell r="G45" t="str">
            <v>CUR</v>
          </cell>
          <cell r="H45" t="str">
            <v>M4_</v>
          </cell>
        </row>
        <row r="46">
          <cell r="B46" t="str">
            <v>د.عامر قاسم محمد الدروع</v>
          </cell>
          <cell r="C46">
            <v>164714</v>
          </cell>
          <cell r="D46" t="str">
            <v>اللغة العربية</v>
          </cell>
          <cell r="E46" t="str">
            <v>مبحث</v>
          </cell>
          <cell r="F46">
            <v>0</v>
          </cell>
          <cell r="G46" t="str">
            <v>CUR</v>
          </cell>
          <cell r="H46" t="str">
            <v>M4_</v>
          </cell>
        </row>
        <row r="47">
          <cell r="B47" t="str">
            <v>عبدالسلام عبدالمجيد عبدالسلام المحتسب</v>
          </cell>
          <cell r="C47">
            <v>81267</v>
          </cell>
          <cell r="D47" t="str">
            <v>اللغة العربية</v>
          </cell>
          <cell r="E47" t="str">
            <v>مبحث</v>
          </cell>
          <cell r="F47">
            <v>0</v>
          </cell>
          <cell r="G47" t="str">
            <v>CUR</v>
          </cell>
          <cell r="H47" t="str">
            <v>M4_</v>
          </cell>
        </row>
        <row r="48">
          <cell r="B48" t="str">
            <v>فاطمة زكي محمود شلطف</v>
          </cell>
          <cell r="C48">
            <v>124205</v>
          </cell>
          <cell r="D48" t="str">
            <v>اللغة العربية</v>
          </cell>
          <cell r="E48" t="str">
            <v>عام</v>
          </cell>
          <cell r="F48" t="str">
            <v>الضاحية والهاشمي الجنوبي</v>
          </cell>
          <cell r="G48" t="str">
            <v>GEN</v>
          </cell>
          <cell r="H48" t="str">
            <v>M4_</v>
          </cell>
        </row>
        <row r="49">
          <cell r="B49" t="str">
            <v>بكر صالح ابراهيم عليان</v>
          </cell>
          <cell r="C49">
            <v>89369</v>
          </cell>
          <cell r="D49" t="str">
            <v>صناعي</v>
          </cell>
          <cell r="E49" t="str">
            <v>مبحث</v>
          </cell>
          <cell r="F49">
            <v>0</v>
          </cell>
          <cell r="G49" t="str">
            <v>CUR</v>
          </cell>
          <cell r="H49" t="str">
            <v>M19_</v>
          </cell>
        </row>
        <row r="50">
          <cell r="B50" t="str">
            <v>صالح يوسف صالح حسينات</v>
          </cell>
          <cell r="C50">
            <v>97128</v>
          </cell>
          <cell r="D50" t="str">
            <v>علوم الأرض</v>
          </cell>
          <cell r="E50" t="str">
            <v>مبحث</v>
          </cell>
          <cell r="F50">
            <v>0</v>
          </cell>
          <cell r="G50" t="str">
            <v>CUR</v>
          </cell>
          <cell r="H50" t="str">
            <v>M12_</v>
          </cell>
        </row>
        <row r="51">
          <cell r="B51" t="str">
            <v>باسل محمود يونس غضية</v>
          </cell>
          <cell r="C51">
            <v>105008</v>
          </cell>
          <cell r="D51" t="str">
            <v>هندسة كهربائية</v>
          </cell>
          <cell r="E51" t="str">
            <v>عام</v>
          </cell>
          <cell r="F51" t="str">
            <v>ماركا الشمالية / 1</v>
          </cell>
          <cell r="G51" t="str">
            <v>GEN</v>
          </cell>
          <cell r="H51" t="str">
            <v>M27_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/>
          </cell>
          <cell r="H52" t="str">
            <v/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/>
          </cell>
          <cell r="H53" t="str">
            <v/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/>
          </cell>
          <cell r="H54" t="str">
            <v/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/>
          </cell>
          <cell r="H55" t="str">
            <v/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/>
          </cell>
          <cell r="H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/>
          </cell>
          <cell r="H57" t="str">
            <v/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/>
          </cell>
          <cell r="H58" t="str">
            <v/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/>
          </cell>
          <cell r="H59" t="str">
            <v/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/>
          </cell>
          <cell r="H60" t="str">
            <v/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/>
          </cell>
          <cell r="H61" t="str">
            <v/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/>
          </cell>
          <cell r="H62" t="str">
            <v/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/>
          </cell>
          <cell r="H63" t="str">
            <v/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/>
          </cell>
          <cell r="H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/>
          </cell>
          <cell r="H65" t="str">
            <v/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/>
          </cell>
          <cell r="H66" t="str">
            <v/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/>
          </cell>
          <cell r="H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/>
          </cell>
          <cell r="H68" t="str">
            <v/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/>
          </cell>
          <cell r="H69" t="str">
            <v/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/>
          </cell>
          <cell r="H70" t="str">
            <v/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/>
          </cell>
          <cell r="H71" t="str">
            <v/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/>
          </cell>
          <cell r="H72" t="str">
            <v/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/>
          </cell>
          <cell r="H73" t="str">
            <v/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/>
          </cell>
          <cell r="H74" t="str">
            <v/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/>
          </cell>
          <cell r="H75" t="str">
            <v/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/>
          </cell>
          <cell r="H76" t="str">
            <v/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/>
          </cell>
          <cell r="H77" t="str">
            <v/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/>
          </cell>
          <cell r="H78" t="str">
            <v/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/>
          </cell>
          <cell r="H79" t="str">
            <v/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/>
          </cell>
          <cell r="H80" t="str">
            <v/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/>
          </cell>
          <cell r="H81" t="str">
            <v/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/>
          </cell>
          <cell r="H82" t="str">
            <v/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/>
          </cell>
          <cell r="H83" t="str">
            <v/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/>
          </cell>
          <cell r="H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/>
          </cell>
          <cell r="H85" t="str">
            <v/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/>
          </cell>
          <cell r="H86" t="str">
            <v/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/>
          </cell>
          <cell r="H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/>
          </cell>
          <cell r="H88" t="str">
            <v/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/>
          </cell>
          <cell r="H89" t="str">
            <v/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/>
          </cell>
          <cell r="H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/>
          </cell>
          <cell r="H91" t="str">
            <v/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/>
          </cell>
          <cell r="H92" t="str">
            <v/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/>
          </cell>
          <cell r="H93" t="str">
            <v/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/>
          </cell>
          <cell r="H94" t="str">
            <v/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/>
          </cell>
          <cell r="H95" t="str">
            <v/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/>
          </cell>
          <cell r="H96" t="str">
            <v/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/>
          </cell>
          <cell r="H97" t="str">
            <v/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/>
          </cell>
          <cell r="H98" t="str">
            <v/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/>
          </cell>
          <cell r="H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/>
          </cell>
          <cell r="H100" t="str">
            <v/>
          </cell>
        </row>
      </sheetData>
      <sheetData sheetId="7"/>
      <sheetData sheetId="8">
        <row r="2">
          <cell r="B2" t="str">
            <v>الصفوف الثلاث الأولى</v>
          </cell>
        </row>
      </sheetData>
      <sheetData sheetId="9">
        <row r="1">
          <cell r="A1" t="str">
            <v>خطأ ، تاريخ البداية أكبر من تاريخ النهاية</v>
          </cell>
        </row>
      </sheetData>
      <sheetData sheetId="10"/>
      <sheetData sheetId="11">
        <row r="1">
          <cell r="A1" t="str">
            <v>أخرى (تحقيق - نشاطات ،......)</v>
          </cell>
        </row>
      </sheetData>
      <sheetData sheetId="12">
        <row r="1">
          <cell r="B1" t="str">
            <v>التخطيط</v>
          </cell>
        </row>
      </sheetData>
      <sheetData sheetId="13"/>
      <sheetData sheetId="14">
        <row r="1">
          <cell r="A1" t="str">
            <v>وزارة التربية والتعليم</v>
          </cell>
        </row>
      </sheetData>
      <sheetData sheetId="15">
        <row r="2">
          <cell r="AG2" t="str">
            <v/>
          </cell>
        </row>
      </sheetData>
      <sheetData sheetId="16">
        <row r="2">
          <cell r="O2" t="str">
            <v/>
          </cell>
        </row>
      </sheetData>
      <sheetData sheetId="17">
        <row r="9">
          <cell r="G9" t="str">
            <v>إجازة سنوية</v>
          </cell>
        </row>
      </sheetData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_need"/>
      <sheetName val="manager_need"/>
      <sheetName val="SMain_menu"/>
      <sheetName val="sch_stuff"/>
      <sheetName val="Teachers_needs"/>
      <sheetName val="Scluster"/>
      <sheetName val="Esupervisor"/>
      <sheetName val="SDir"/>
      <sheetName val="Specialties"/>
      <sheetName val="data"/>
      <sheetName val="TDATE"/>
      <sheetName val="genralneed"/>
      <sheetName val="Needs"/>
      <sheetName val="Headdep"/>
      <sheetName val="weekly_program"/>
      <sheetName val="Teach_needs_spe"/>
      <sheetName val="weekly_program_general"/>
      <sheetName val="Rep_Spe"/>
      <sheetName val="Rep_Gen"/>
      <sheetName val="Con_spe"/>
      <sheetName val="Con_Gen"/>
      <sheetName val="moashrat"/>
    </sheetNames>
    <sheetDataSet>
      <sheetData sheetId="0"/>
      <sheetData sheetId="1">
        <row r="2">
          <cell r="AW2" t="str">
            <v/>
          </cell>
        </row>
      </sheetData>
      <sheetData sheetId="2"/>
      <sheetData sheetId="3">
        <row r="2">
          <cell r="B2" t="str">
            <v>عماد علي مصطفى صبح</v>
          </cell>
        </row>
      </sheetData>
      <sheetData sheetId="4">
        <row r="12">
          <cell r="K12" t="str">
            <v>د.هبه نمر مصطفى الخريشا</v>
          </cell>
        </row>
      </sheetData>
      <sheetData sheetId="5">
        <row r="1">
          <cell r="AV1" t="str">
            <v>ابو عليا الثانوية للبنات</v>
          </cell>
        </row>
      </sheetData>
      <sheetData sheetId="6">
        <row r="4">
          <cell r="B4" t="str">
            <v>احمد إبراهيم احمد بدر</v>
          </cell>
          <cell r="C4">
            <v>81557</v>
          </cell>
          <cell r="D4" t="str">
            <v>الأحياء</v>
          </cell>
          <cell r="E4" t="str">
            <v>مبحث</v>
          </cell>
          <cell r="F4">
            <v>0</v>
          </cell>
          <cell r="G4" t="str">
            <v>CUR</v>
          </cell>
          <cell r="H4" t="str">
            <v>M11_</v>
          </cell>
        </row>
        <row r="5">
          <cell r="B5" t="str">
            <v>د.شريف سالم احمد اليتيم</v>
          </cell>
          <cell r="C5">
            <v>79013</v>
          </cell>
          <cell r="D5" t="str">
            <v>الأحياء</v>
          </cell>
          <cell r="E5" t="str">
            <v>مبحث</v>
          </cell>
          <cell r="F5">
            <v>0</v>
          </cell>
          <cell r="G5" t="str">
            <v>CUR</v>
          </cell>
          <cell r="H5" t="str">
            <v>M11_</v>
          </cell>
        </row>
        <row r="6">
          <cell r="B6" t="str">
            <v>وفاء محمد "محمد سعد الدين" لصوي</v>
          </cell>
          <cell r="C6">
            <v>104449</v>
          </cell>
          <cell r="D6" t="str">
            <v>الأحياء</v>
          </cell>
          <cell r="E6" t="str">
            <v>مبحث</v>
          </cell>
          <cell r="F6">
            <v>0</v>
          </cell>
          <cell r="G6" t="str">
            <v>CUR</v>
          </cell>
          <cell r="H6" t="str">
            <v>M11_</v>
          </cell>
        </row>
        <row r="7">
          <cell r="B7" t="str">
            <v>احمد ماجد مصطفى القواسمة</v>
          </cell>
          <cell r="C7">
            <v>77735</v>
          </cell>
          <cell r="D7" t="str">
            <v>التاريخ</v>
          </cell>
          <cell r="E7" t="str">
            <v>مبحث</v>
          </cell>
          <cell r="F7">
            <v>0</v>
          </cell>
          <cell r="G7" t="str">
            <v>CUR</v>
          </cell>
          <cell r="H7" t="str">
            <v>M7_</v>
          </cell>
        </row>
        <row r="8">
          <cell r="B8" t="str">
            <v>عالية حابس مفلح البريزات</v>
          </cell>
          <cell r="C8">
            <v>108239</v>
          </cell>
          <cell r="D8" t="str">
            <v>التاريخ</v>
          </cell>
          <cell r="E8" t="str">
            <v>مبحث</v>
          </cell>
          <cell r="F8">
            <v>0</v>
          </cell>
          <cell r="G8" t="str">
            <v>CUR</v>
          </cell>
          <cell r="H8" t="str">
            <v>M7_</v>
          </cell>
        </row>
        <row r="9">
          <cell r="B9" t="str">
            <v>أنوار صبح محمد صبابحه</v>
          </cell>
          <cell r="C9">
            <v>139865</v>
          </cell>
          <cell r="D9" t="str">
            <v>التربية الإسلامية</v>
          </cell>
          <cell r="E9" t="str">
            <v>مبحث</v>
          </cell>
          <cell r="F9">
            <v>0</v>
          </cell>
          <cell r="G9" t="str">
            <v>CUR</v>
          </cell>
          <cell r="H9" t="str">
            <v>M23_</v>
          </cell>
        </row>
        <row r="10">
          <cell r="B10" t="str">
            <v>د.ايمن صبحي ناصر خاطر</v>
          </cell>
          <cell r="C10">
            <v>94241</v>
          </cell>
          <cell r="D10" t="str">
            <v>التربية الإسلامية</v>
          </cell>
          <cell r="E10" t="str">
            <v>مبحث</v>
          </cell>
          <cell r="F10">
            <v>0</v>
          </cell>
          <cell r="G10" t="str">
            <v>CUR</v>
          </cell>
          <cell r="H10" t="str">
            <v>M23_</v>
          </cell>
        </row>
        <row r="11">
          <cell r="B11" t="str">
            <v>د.طارق أحمد محمد عمرو</v>
          </cell>
          <cell r="C11">
            <v>115637</v>
          </cell>
          <cell r="D11" t="str">
            <v>التربية الإسلامية</v>
          </cell>
          <cell r="E11" t="str">
            <v>مبحث</v>
          </cell>
          <cell r="F11">
            <v>0</v>
          </cell>
          <cell r="G11" t="str">
            <v>CUR</v>
          </cell>
          <cell r="H11" t="str">
            <v>M23_</v>
          </cell>
        </row>
        <row r="12">
          <cell r="B12" t="str">
            <v>رمزي خالد محمد أبوسمك</v>
          </cell>
          <cell r="C12">
            <v>101858</v>
          </cell>
          <cell r="D12" t="str">
            <v>التربية الإسلامية</v>
          </cell>
          <cell r="E12" t="str">
            <v>مبحث</v>
          </cell>
          <cell r="F12">
            <v>0</v>
          </cell>
          <cell r="G12" t="str">
            <v>CUR</v>
          </cell>
          <cell r="H12" t="str">
            <v>M23_</v>
          </cell>
        </row>
        <row r="13">
          <cell r="B13" t="str">
            <v>فاطمة إبراهيم علي الحديدي</v>
          </cell>
          <cell r="C13">
            <v>101832</v>
          </cell>
          <cell r="D13" t="str">
            <v>التربية الخاصة</v>
          </cell>
          <cell r="E13" t="str">
            <v>مبحث</v>
          </cell>
          <cell r="F13">
            <v>0</v>
          </cell>
          <cell r="G13" t="str">
            <v>CUR</v>
          </cell>
          <cell r="H13" t="str">
            <v>M2_</v>
          </cell>
        </row>
        <row r="14">
          <cell r="B14" t="str">
            <v>سرين محمد عطيه المحاميد</v>
          </cell>
          <cell r="C14">
            <v>119313</v>
          </cell>
          <cell r="D14" t="str">
            <v>التربية الرياضية</v>
          </cell>
          <cell r="E14" t="str">
            <v>مبحث</v>
          </cell>
          <cell r="F14">
            <v>0</v>
          </cell>
          <cell r="G14" t="str">
            <v>CUR</v>
          </cell>
          <cell r="H14" t="str">
            <v>M14_</v>
          </cell>
        </row>
        <row r="15">
          <cell r="B15" t="str">
            <v>محمد عيسى عبدالبخيت الزيود</v>
          </cell>
          <cell r="C15">
            <v>117092</v>
          </cell>
          <cell r="D15" t="str">
            <v>التربية الرياضية</v>
          </cell>
          <cell r="E15" t="str">
            <v>مبحث</v>
          </cell>
          <cell r="F15">
            <v>0</v>
          </cell>
          <cell r="G15" t="str">
            <v>CUR</v>
          </cell>
          <cell r="H15" t="str">
            <v>M14_</v>
          </cell>
        </row>
        <row r="16">
          <cell r="B16" t="str">
            <v>محمد نعيم عبدالجواد قباجه</v>
          </cell>
          <cell r="C16">
            <v>98447</v>
          </cell>
          <cell r="D16" t="str">
            <v>التربية المهنية</v>
          </cell>
          <cell r="E16" t="str">
            <v>مبحث</v>
          </cell>
          <cell r="F16">
            <v>0</v>
          </cell>
          <cell r="G16" t="str">
            <v>CUR</v>
          </cell>
          <cell r="H16" t="str">
            <v>M15_</v>
          </cell>
        </row>
        <row r="17">
          <cell r="B17" t="str">
            <v>آمال عودة عطية الليمون</v>
          </cell>
          <cell r="C17">
            <v>94702</v>
          </cell>
          <cell r="D17" t="str">
            <v>الجغرافيا</v>
          </cell>
          <cell r="E17" t="str">
            <v>مبحث</v>
          </cell>
          <cell r="F17">
            <v>0</v>
          </cell>
          <cell r="G17" t="str">
            <v>CUR</v>
          </cell>
          <cell r="H17" t="str">
            <v>M8_</v>
          </cell>
        </row>
        <row r="18">
          <cell r="B18" t="str">
            <v>خلود جاسر أحمد الصالحي</v>
          </cell>
          <cell r="C18">
            <v>112820</v>
          </cell>
          <cell r="D18" t="str">
            <v>الجغرافيا</v>
          </cell>
          <cell r="E18" t="str">
            <v>مبحث</v>
          </cell>
          <cell r="F18">
            <v>0</v>
          </cell>
          <cell r="G18" t="str">
            <v>CUR</v>
          </cell>
          <cell r="H18" t="str">
            <v>M8_</v>
          </cell>
        </row>
        <row r="19">
          <cell r="B19" t="str">
            <v>د.محمد عبدالرحمن سليمان الخوالدة</v>
          </cell>
          <cell r="C19">
            <v>114258</v>
          </cell>
          <cell r="D19" t="str">
            <v>الجغرافيا</v>
          </cell>
          <cell r="E19" t="str">
            <v>مبحث</v>
          </cell>
          <cell r="F19">
            <v>0</v>
          </cell>
          <cell r="G19" t="str">
            <v>CUR</v>
          </cell>
          <cell r="H19" t="str">
            <v>M8_</v>
          </cell>
        </row>
        <row r="20">
          <cell r="B20" t="str">
            <v>د.هبه نمر مصطفى الخريشا</v>
          </cell>
          <cell r="C20">
            <v>108774</v>
          </cell>
          <cell r="D20" t="str">
            <v>الحاسوب</v>
          </cell>
          <cell r="E20" t="str">
            <v>مبحث</v>
          </cell>
          <cell r="F20">
            <v>0</v>
          </cell>
          <cell r="G20" t="str">
            <v>CUR</v>
          </cell>
          <cell r="H20" t="str">
            <v>M17_</v>
          </cell>
        </row>
        <row r="21">
          <cell r="B21" t="str">
            <v>علاء أحمد مصطفى أبوشريخ</v>
          </cell>
          <cell r="C21">
            <v>101720</v>
          </cell>
          <cell r="D21" t="str">
            <v>الحاسوب</v>
          </cell>
          <cell r="E21" t="str">
            <v>عام</v>
          </cell>
          <cell r="F21" t="str">
            <v>طارق</v>
          </cell>
          <cell r="G21" t="str">
            <v>GEN</v>
          </cell>
          <cell r="H21" t="str">
            <v>M17_</v>
          </cell>
        </row>
        <row r="22">
          <cell r="B22" t="str">
            <v>هبه عبدالكريم عبدالرحمن برهوش</v>
          </cell>
          <cell r="C22">
            <v>106464</v>
          </cell>
          <cell r="D22" t="str">
            <v>الحاسوب</v>
          </cell>
          <cell r="E22" t="str">
            <v>مبحث</v>
          </cell>
          <cell r="F22">
            <v>0</v>
          </cell>
          <cell r="G22" t="str">
            <v>CUR</v>
          </cell>
          <cell r="H22" t="str">
            <v>M17_</v>
          </cell>
        </row>
        <row r="23">
          <cell r="B23" t="str">
            <v>ايمن عوني محمود ابوشميس</v>
          </cell>
          <cell r="C23">
            <v>73431</v>
          </cell>
          <cell r="D23" t="str">
            <v>الرياضيات</v>
          </cell>
          <cell r="E23" t="str">
            <v>مبحث</v>
          </cell>
          <cell r="F23">
            <v>0</v>
          </cell>
          <cell r="G23" t="str">
            <v>CUR</v>
          </cell>
          <cell r="H23" t="str">
            <v>M6_</v>
          </cell>
        </row>
        <row r="24">
          <cell r="B24" t="str">
            <v>عماد محمد كامل العارضه</v>
          </cell>
          <cell r="C24">
            <v>95877</v>
          </cell>
          <cell r="D24" t="str">
            <v>الرياضيات</v>
          </cell>
          <cell r="E24" t="str">
            <v>مبحث</v>
          </cell>
          <cell r="F24">
            <v>0</v>
          </cell>
          <cell r="G24" t="str">
            <v>CUR</v>
          </cell>
          <cell r="H24" t="str">
            <v>M6_</v>
          </cell>
        </row>
        <row r="25">
          <cell r="B25" t="str">
            <v>مهند ابراهيم محمد العسود</v>
          </cell>
          <cell r="C25">
            <v>99200</v>
          </cell>
          <cell r="D25" t="str">
            <v>الرياضيات</v>
          </cell>
          <cell r="E25" t="str">
            <v>مبحث</v>
          </cell>
          <cell r="F25">
            <v>0</v>
          </cell>
          <cell r="G25" t="str">
            <v>CUR</v>
          </cell>
          <cell r="H25" t="str">
            <v>M6_</v>
          </cell>
        </row>
        <row r="26">
          <cell r="B26" t="str">
            <v>نور محمد ابراهيم حسان</v>
          </cell>
          <cell r="C26">
            <v>77005</v>
          </cell>
          <cell r="D26" t="str">
            <v>الرياضيات</v>
          </cell>
          <cell r="E26" t="str">
            <v>مبحث</v>
          </cell>
          <cell r="F26">
            <v>0</v>
          </cell>
          <cell r="G26" t="str">
            <v>CUR</v>
          </cell>
          <cell r="H26" t="str">
            <v>M6_</v>
          </cell>
        </row>
        <row r="27">
          <cell r="B27" t="str">
            <v>د.سهام سليم راتب إبراهيم</v>
          </cell>
          <cell r="C27">
            <v>93557</v>
          </cell>
          <cell r="D27" t="str">
            <v>الصفوف الثلاث الأولى</v>
          </cell>
          <cell r="E27" t="str">
            <v>مبحث</v>
          </cell>
          <cell r="F27">
            <v>0</v>
          </cell>
          <cell r="G27" t="str">
            <v>CUR</v>
          </cell>
          <cell r="H27" t="str">
            <v>M1_</v>
          </cell>
        </row>
        <row r="28">
          <cell r="B28" t="str">
            <v>سميا محمد عقيل حماشا</v>
          </cell>
          <cell r="C28">
            <v>118351</v>
          </cell>
          <cell r="D28" t="str">
            <v>الصفوف الثلاث الأولى</v>
          </cell>
          <cell r="E28" t="str">
            <v>مبحث</v>
          </cell>
          <cell r="F28">
            <v>0</v>
          </cell>
          <cell r="G28" t="str">
            <v>CUR</v>
          </cell>
          <cell r="H28" t="str">
            <v>M1_</v>
          </cell>
        </row>
        <row r="29">
          <cell r="B29" t="str">
            <v>عمر محمود عبدربه أبوسيف</v>
          </cell>
          <cell r="C29">
            <v>80227</v>
          </cell>
          <cell r="D29" t="str">
            <v>الصفوف الثلاث الأولى</v>
          </cell>
          <cell r="E29" t="str">
            <v>مبحث</v>
          </cell>
          <cell r="F29">
            <v>0</v>
          </cell>
          <cell r="G29" t="str">
            <v>CUR</v>
          </cell>
          <cell r="H29" t="str">
            <v>M1_</v>
          </cell>
        </row>
        <row r="30">
          <cell r="B30" t="str">
            <v>فاتن سليم عبدالرحيم عيد</v>
          </cell>
          <cell r="C30">
            <v>104512</v>
          </cell>
          <cell r="D30" t="str">
            <v>الصفوف الثلاث الأولى</v>
          </cell>
          <cell r="E30" t="str">
            <v>عام</v>
          </cell>
          <cell r="F30" t="str">
            <v>الهاشمي الشمالي</v>
          </cell>
          <cell r="G30" t="str">
            <v>GEN</v>
          </cell>
          <cell r="H30" t="str">
            <v>M1_</v>
          </cell>
        </row>
        <row r="31">
          <cell r="B31" t="str">
            <v>نبيلة حسين خليل دبوس</v>
          </cell>
          <cell r="C31">
            <v>138015</v>
          </cell>
          <cell r="D31" t="str">
            <v>الصفوف الثلاث الأولى</v>
          </cell>
          <cell r="E31" t="str">
            <v>مبحث</v>
          </cell>
          <cell r="F31">
            <v>0</v>
          </cell>
          <cell r="G31" t="str">
            <v>CUR</v>
          </cell>
          <cell r="H31" t="str">
            <v>M1_</v>
          </cell>
        </row>
        <row r="32">
          <cell r="B32" t="str">
            <v>د.يحيى محمد يحيى العسيلي</v>
          </cell>
          <cell r="C32">
            <v>77549</v>
          </cell>
          <cell r="D32" t="str">
            <v>الفيزياء</v>
          </cell>
          <cell r="E32" t="str">
            <v>مبحث</v>
          </cell>
          <cell r="F32">
            <v>0</v>
          </cell>
          <cell r="G32" t="str">
            <v>CUR</v>
          </cell>
          <cell r="H32" t="str">
            <v>M10_</v>
          </cell>
        </row>
        <row r="33">
          <cell r="B33" t="str">
            <v>سائد محمود عبدالحميد طه</v>
          </cell>
          <cell r="C33">
            <v>125843</v>
          </cell>
          <cell r="D33" t="str">
            <v>الفيزياء</v>
          </cell>
          <cell r="E33" t="str">
            <v>مبحث</v>
          </cell>
          <cell r="F33">
            <v>0</v>
          </cell>
          <cell r="G33" t="str">
            <v>CUR</v>
          </cell>
          <cell r="H33" t="str">
            <v>M10_</v>
          </cell>
        </row>
        <row r="34">
          <cell r="B34" t="str">
            <v>علاء محمد صالح أبوطربوش</v>
          </cell>
          <cell r="C34">
            <v>100525</v>
          </cell>
          <cell r="D34" t="str">
            <v>الفيزياء</v>
          </cell>
          <cell r="E34" t="str">
            <v>مبحث</v>
          </cell>
          <cell r="F34">
            <v>0</v>
          </cell>
          <cell r="G34" t="str">
            <v>CUR</v>
          </cell>
          <cell r="H34" t="str">
            <v>M10_</v>
          </cell>
        </row>
        <row r="35">
          <cell r="B35" t="str">
            <v>د.خالد كايد خليل الرفوع</v>
          </cell>
          <cell r="C35">
            <v>73189</v>
          </cell>
          <cell r="D35" t="str">
            <v>الكيمياء</v>
          </cell>
          <cell r="E35" t="str">
            <v>مبحث</v>
          </cell>
          <cell r="F35">
            <v>0</v>
          </cell>
          <cell r="G35" t="str">
            <v>CUR</v>
          </cell>
          <cell r="H35" t="str">
            <v>M9_</v>
          </cell>
        </row>
        <row r="36">
          <cell r="B36" t="str">
            <v>سمير سالم عبدالرحيم عبد</v>
          </cell>
          <cell r="C36">
            <v>85092</v>
          </cell>
          <cell r="D36" t="str">
            <v>الكيمياء</v>
          </cell>
          <cell r="E36" t="str">
            <v>مبحث</v>
          </cell>
          <cell r="F36">
            <v>0</v>
          </cell>
          <cell r="G36" t="str">
            <v>CUR</v>
          </cell>
          <cell r="H36" t="str">
            <v>M9_</v>
          </cell>
        </row>
        <row r="37">
          <cell r="B37" t="str">
            <v>عبدالله نايف علي دواغره</v>
          </cell>
          <cell r="C37">
            <v>136657</v>
          </cell>
          <cell r="D37" t="str">
            <v>الكيمياء</v>
          </cell>
          <cell r="E37" t="str">
            <v>مبحث</v>
          </cell>
          <cell r="F37">
            <v>0</v>
          </cell>
          <cell r="G37" t="str">
            <v>CUR</v>
          </cell>
          <cell r="H37" t="str">
            <v>M9_</v>
          </cell>
        </row>
        <row r="38">
          <cell r="B38" t="str">
            <v>ابى طلال حاتم ابوحمدة</v>
          </cell>
          <cell r="C38">
            <v>91382</v>
          </cell>
          <cell r="D38" t="str">
            <v>اللغة الإنجليزية</v>
          </cell>
          <cell r="E38" t="str">
            <v>مبحث</v>
          </cell>
          <cell r="F38">
            <v>0</v>
          </cell>
          <cell r="G38" t="str">
            <v>CUR</v>
          </cell>
          <cell r="H38" t="str">
            <v>M5_</v>
          </cell>
        </row>
        <row r="39">
          <cell r="B39" t="str">
            <v>إسراء عصام يوسف الحناقطة</v>
          </cell>
          <cell r="C39">
            <v>133778</v>
          </cell>
          <cell r="D39" t="str">
            <v>اللغة الإنجليزية</v>
          </cell>
          <cell r="E39" t="str">
            <v>مبحث</v>
          </cell>
          <cell r="F39">
            <v>0</v>
          </cell>
          <cell r="G39" t="str">
            <v>CUR</v>
          </cell>
          <cell r="H39" t="str">
            <v>M5_</v>
          </cell>
        </row>
        <row r="40">
          <cell r="B40" t="str">
            <v>باسم أحمد اسماعيل سليمان</v>
          </cell>
          <cell r="C40">
            <v>82865</v>
          </cell>
          <cell r="D40" t="str">
            <v>اللغة الإنجليزية</v>
          </cell>
          <cell r="E40" t="str">
            <v>مبحث</v>
          </cell>
          <cell r="F40">
            <v>0</v>
          </cell>
          <cell r="G40" t="str">
            <v>CUR</v>
          </cell>
          <cell r="H40" t="str">
            <v>M5_</v>
          </cell>
        </row>
        <row r="41">
          <cell r="B41" t="str">
            <v>د.بلال خلف علي الزبون</v>
          </cell>
          <cell r="C41">
            <v>118956</v>
          </cell>
          <cell r="D41" t="str">
            <v>اللغة الإنجليزية</v>
          </cell>
          <cell r="E41" t="str">
            <v>عام</v>
          </cell>
          <cell r="F41" t="str">
            <v xml:space="preserve"> أبو عليا</v>
          </cell>
          <cell r="G41" t="str">
            <v>GEN</v>
          </cell>
          <cell r="H41" t="str">
            <v>M5_</v>
          </cell>
        </row>
        <row r="42">
          <cell r="B42" t="str">
            <v>د.محمد سليم محمود سليمان</v>
          </cell>
          <cell r="C42">
            <v>115307</v>
          </cell>
          <cell r="D42" t="str">
            <v>اللغة الإنجليزية</v>
          </cell>
          <cell r="E42" t="str">
            <v>عام</v>
          </cell>
          <cell r="F42" t="str">
            <v xml:space="preserve">النزهة والقصور </v>
          </cell>
          <cell r="G42" t="str">
            <v>GEN</v>
          </cell>
          <cell r="H42" t="str">
            <v>M5_</v>
          </cell>
        </row>
        <row r="43">
          <cell r="B43" t="str">
            <v>وفاء عبدالحميد عبدالله الظاهر</v>
          </cell>
          <cell r="C43">
            <v>109973</v>
          </cell>
          <cell r="D43" t="str">
            <v>اللغة الإنجليزية</v>
          </cell>
          <cell r="E43" t="str">
            <v>مبحث</v>
          </cell>
          <cell r="F43">
            <v>0</v>
          </cell>
          <cell r="G43" t="str">
            <v>CUR</v>
          </cell>
          <cell r="H43" t="str">
            <v>M5_</v>
          </cell>
        </row>
        <row r="44">
          <cell r="B44" t="str">
            <v>خالد هدي السبتي مصطفى</v>
          </cell>
          <cell r="C44">
            <v>105440</v>
          </cell>
          <cell r="D44" t="str">
            <v>اللغة العربية</v>
          </cell>
          <cell r="E44" t="str">
            <v>مبحث</v>
          </cell>
          <cell r="F44">
            <v>0</v>
          </cell>
          <cell r="G44" t="str">
            <v>CUR</v>
          </cell>
          <cell r="H44" t="str">
            <v>M4_</v>
          </cell>
        </row>
        <row r="45">
          <cell r="B45" t="str">
            <v>د.احمد عبدالعزيز احمد السلامات</v>
          </cell>
          <cell r="C45">
            <v>99216</v>
          </cell>
          <cell r="D45" t="str">
            <v>اللغة العربية</v>
          </cell>
          <cell r="E45" t="str">
            <v>مبحث</v>
          </cell>
          <cell r="F45">
            <v>0</v>
          </cell>
          <cell r="G45" t="str">
            <v>CUR</v>
          </cell>
          <cell r="H45" t="str">
            <v>M4_</v>
          </cell>
        </row>
        <row r="46">
          <cell r="B46" t="str">
            <v>د.عامر قاسم محمد الدروع</v>
          </cell>
          <cell r="C46">
            <v>164714</v>
          </cell>
          <cell r="D46" t="str">
            <v>اللغة العربية</v>
          </cell>
          <cell r="E46" t="str">
            <v>مبحث</v>
          </cell>
          <cell r="F46">
            <v>0</v>
          </cell>
          <cell r="G46" t="str">
            <v>CUR</v>
          </cell>
          <cell r="H46" t="str">
            <v>M4_</v>
          </cell>
        </row>
        <row r="47">
          <cell r="B47" t="str">
            <v>عبدالسلام عبدالمجيد عبدالسلام المحتسب</v>
          </cell>
          <cell r="C47">
            <v>81267</v>
          </cell>
          <cell r="D47" t="str">
            <v>اللغة العربية</v>
          </cell>
          <cell r="E47" t="str">
            <v>مبحث</v>
          </cell>
          <cell r="F47">
            <v>0</v>
          </cell>
          <cell r="G47" t="str">
            <v>CUR</v>
          </cell>
          <cell r="H47" t="str">
            <v>M4_</v>
          </cell>
        </row>
        <row r="48">
          <cell r="B48" t="str">
            <v>فاطمة زكي محمود شلطف</v>
          </cell>
          <cell r="C48">
            <v>124205</v>
          </cell>
          <cell r="D48" t="str">
            <v>اللغة العربية</v>
          </cell>
          <cell r="E48" t="str">
            <v>عام</v>
          </cell>
          <cell r="F48" t="str">
            <v>الضاحية والهاشمي الجنوبي</v>
          </cell>
          <cell r="G48" t="str">
            <v>GEN</v>
          </cell>
          <cell r="H48" t="str">
            <v>M4_</v>
          </cell>
        </row>
        <row r="49">
          <cell r="B49" t="str">
            <v>بكر صالح ابراهيم عليان</v>
          </cell>
          <cell r="C49">
            <v>89369</v>
          </cell>
          <cell r="D49" t="str">
            <v>صناعي</v>
          </cell>
          <cell r="E49" t="str">
            <v>مبحث</v>
          </cell>
          <cell r="F49">
            <v>0</v>
          </cell>
          <cell r="G49" t="str">
            <v>CUR</v>
          </cell>
          <cell r="H49" t="str">
            <v>M19_</v>
          </cell>
        </row>
        <row r="50">
          <cell r="B50" t="str">
            <v>صالح يوسف صالح حسينات</v>
          </cell>
          <cell r="C50">
            <v>97128</v>
          </cell>
          <cell r="D50" t="str">
            <v>علوم الأرض</v>
          </cell>
          <cell r="E50" t="str">
            <v>مبحث</v>
          </cell>
          <cell r="F50">
            <v>0</v>
          </cell>
          <cell r="G50" t="str">
            <v>CUR</v>
          </cell>
          <cell r="H50" t="str">
            <v>M12_</v>
          </cell>
        </row>
        <row r="51">
          <cell r="B51" t="str">
            <v>باسل محمود يونس غضية</v>
          </cell>
          <cell r="C51">
            <v>105008</v>
          </cell>
          <cell r="D51" t="str">
            <v>هندسة كهربائية</v>
          </cell>
          <cell r="E51" t="str">
            <v>عام</v>
          </cell>
          <cell r="F51" t="str">
            <v>ماركا الشمالية / 1</v>
          </cell>
          <cell r="G51" t="str">
            <v>GEN</v>
          </cell>
          <cell r="H51" t="str">
            <v>M27_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/>
          </cell>
          <cell r="H52" t="str">
            <v/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/>
          </cell>
          <cell r="H53" t="str">
            <v/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/>
          </cell>
          <cell r="H54" t="str">
            <v/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/>
          </cell>
          <cell r="H55" t="str">
            <v/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/>
          </cell>
          <cell r="H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/>
          </cell>
          <cell r="H57" t="str">
            <v/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/>
          </cell>
          <cell r="H58" t="str">
            <v/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/>
          </cell>
          <cell r="H59" t="str">
            <v/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/>
          </cell>
          <cell r="H60" t="str">
            <v/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/>
          </cell>
          <cell r="H61" t="str">
            <v/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/>
          </cell>
          <cell r="H62" t="str">
            <v/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/>
          </cell>
          <cell r="H63" t="str">
            <v/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/>
          </cell>
          <cell r="H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/>
          </cell>
          <cell r="H65" t="str">
            <v/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/>
          </cell>
          <cell r="H66" t="str">
            <v/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/>
          </cell>
          <cell r="H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/>
          </cell>
          <cell r="H68" t="str">
            <v/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/>
          </cell>
          <cell r="H69" t="str">
            <v/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/>
          </cell>
          <cell r="H70" t="str">
            <v/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/>
          </cell>
          <cell r="H71" t="str">
            <v/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/>
          </cell>
          <cell r="H72" t="str">
            <v/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/>
          </cell>
          <cell r="H73" t="str">
            <v/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/>
          </cell>
          <cell r="H74" t="str">
            <v/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/>
          </cell>
          <cell r="H75" t="str">
            <v/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/>
          </cell>
          <cell r="H76" t="str">
            <v/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/>
          </cell>
          <cell r="H77" t="str">
            <v/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/>
          </cell>
          <cell r="H78" t="str">
            <v/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/>
          </cell>
          <cell r="H79" t="str">
            <v/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/>
          </cell>
          <cell r="H80" t="str">
            <v/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/>
          </cell>
          <cell r="H81" t="str">
            <v/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/>
          </cell>
          <cell r="H82" t="str">
            <v/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/>
          </cell>
          <cell r="H83" t="str">
            <v/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/>
          </cell>
          <cell r="H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/>
          </cell>
          <cell r="H85" t="str">
            <v/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/>
          </cell>
          <cell r="H86" t="str">
            <v/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/>
          </cell>
          <cell r="H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/>
          </cell>
          <cell r="H88" t="str">
            <v/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/>
          </cell>
          <cell r="H89" t="str">
            <v/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/>
          </cell>
          <cell r="H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/>
          </cell>
          <cell r="H91" t="str">
            <v/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/>
          </cell>
          <cell r="H92" t="str">
            <v/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/>
          </cell>
          <cell r="H93" t="str">
            <v/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/>
          </cell>
          <cell r="H94" t="str">
            <v/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/>
          </cell>
          <cell r="H95" t="str">
            <v/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/>
          </cell>
          <cell r="H96" t="str">
            <v/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/>
          </cell>
          <cell r="H97" t="str">
            <v/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/>
          </cell>
          <cell r="H98" t="str">
            <v/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/>
          </cell>
          <cell r="H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/>
          </cell>
          <cell r="H100" t="str">
            <v/>
          </cell>
        </row>
      </sheetData>
      <sheetData sheetId="7"/>
      <sheetData sheetId="8">
        <row r="2">
          <cell r="B2" t="str">
            <v>الصفوف الثلاث الأولى</v>
          </cell>
        </row>
      </sheetData>
      <sheetData sheetId="9">
        <row r="1">
          <cell r="A1" t="str">
            <v>خطأ ، تاريخ البداية أكبر من تاريخ النهاية</v>
          </cell>
        </row>
      </sheetData>
      <sheetData sheetId="10"/>
      <sheetData sheetId="11">
        <row r="1">
          <cell r="A1" t="str">
            <v>أخرى (تحقيق - نشاطات ،......)</v>
          </cell>
        </row>
      </sheetData>
      <sheetData sheetId="12">
        <row r="1">
          <cell r="B1" t="str">
            <v>التخطيط</v>
          </cell>
        </row>
      </sheetData>
      <sheetData sheetId="13"/>
      <sheetData sheetId="14">
        <row r="1">
          <cell r="A1" t="str">
            <v>وزارة التربية والتعليم</v>
          </cell>
        </row>
      </sheetData>
      <sheetData sheetId="15">
        <row r="2">
          <cell r="AG2" t="str">
            <v/>
          </cell>
        </row>
      </sheetData>
      <sheetData sheetId="16">
        <row r="2">
          <cell r="O2" t="str">
            <v/>
          </cell>
        </row>
      </sheetData>
      <sheetData sheetId="17">
        <row r="9">
          <cell r="G9" t="str">
            <v>إجازة سنوية</v>
          </cell>
        </row>
      </sheetData>
      <sheetData sheetId="18"/>
      <sheetData sheetId="19"/>
      <sheetData sheetId="20"/>
      <sheetData sheetId="21"/>
    </sheetDataSet>
  </externalBook>
</externalLink>
</file>

<file path=xl/tables/table1.xml><?xml version="1.0" encoding="utf-8"?>
<table xmlns="http://schemas.openxmlformats.org/spreadsheetml/2006/main" id="3" name="الجدول1" displayName="الجدول1" ref="H1:H9" totalsRowShown="0">
  <autoFilter ref="H1:H9"/>
  <tableColumns count="1">
    <tableColumn id="1" name="أيام.العطل.الرسمية" dataDxfId="526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4"/>
  <dimension ref="A1:P43"/>
  <sheetViews>
    <sheetView rightToLeft="1" workbookViewId="0">
      <selection activeCell="J2" sqref="J2"/>
    </sheetView>
  </sheetViews>
  <sheetFormatPr defaultRowHeight="14.25" x14ac:dyDescent="0.2"/>
  <cols>
    <col min="6" max="6" width="11.75" customWidth="1"/>
    <col min="8" max="8" width="14.375" bestFit="1" customWidth="1"/>
    <col min="15" max="15" width="16.875" bestFit="1" customWidth="1"/>
  </cols>
  <sheetData>
    <row r="1" spans="1:16" ht="15" x14ac:dyDescent="0.25">
      <c r="A1">
        <v>2019</v>
      </c>
      <c r="B1">
        <v>1</v>
      </c>
      <c r="C1" t="s">
        <v>330</v>
      </c>
      <c r="E1">
        <f>'الشاشة الرئيسيىة'!F9</f>
        <v>0</v>
      </c>
      <c r="F1" s="89" t="e">
        <f>IF(TEXT(DATE(البرنامج!$C$5,البرنامج!$E$5,ROW()),"MM")=TEXT(البرنامج!$E$5,"DD"),DATE(البرنامج!$C$5,البرنامج!$E$5,ROW()),"")</f>
        <v>#NUM!</v>
      </c>
      <c r="H1" t="s">
        <v>496</v>
      </c>
      <c r="K1" t="s">
        <v>497</v>
      </c>
      <c r="O1" s="153" t="s">
        <v>383</v>
      </c>
      <c r="P1" s="153" t="s">
        <v>13</v>
      </c>
    </row>
    <row r="2" spans="1:16" ht="15" x14ac:dyDescent="0.25">
      <c r="A2">
        <v>2020</v>
      </c>
      <c r="B2">
        <v>2</v>
      </c>
      <c r="C2" t="s">
        <v>331</v>
      </c>
      <c r="E2">
        <f>E1+1</f>
        <v>1</v>
      </c>
      <c r="F2" s="89" t="e">
        <f>IF(TEXT(DATE(البرنامج!$C$5,البرنامج!$E$5,ROW()),"MM")=TEXT(البرنامج!$E$5,"DD"),DATE(البرنامج!$C$5,البرنامج!$E$5,ROW()),"")</f>
        <v>#NUM!</v>
      </c>
      <c r="H2" s="373">
        <v>44197</v>
      </c>
      <c r="J2">
        <f>COUNT(F1:F31)</f>
        <v>0</v>
      </c>
      <c r="K2" t="e">
        <f ca="1">NETWORKDAYS.INTL(F1,INDIRECT(M4),7,أيام.العطل.الرسمية)</f>
        <v>#NUM!</v>
      </c>
      <c r="M2" t="s">
        <v>498</v>
      </c>
      <c r="O2" s="153" t="s">
        <v>384</v>
      </c>
      <c r="P2" s="154">
        <v>44</v>
      </c>
    </row>
    <row r="3" spans="1:16" ht="15" x14ac:dyDescent="0.25">
      <c r="A3">
        <v>2021</v>
      </c>
      <c r="B3">
        <v>3</v>
      </c>
      <c r="C3" t="s">
        <v>332</v>
      </c>
      <c r="F3" s="89" t="e">
        <f>IF(TEXT(DATE(البرنامج!$C$5,البرنامج!$E$5,ROW()),"MM")=TEXT(البرنامج!$E$5,"DD"),DATE(البرنامج!$C$5,البرنامج!$E$5,ROW()),"")</f>
        <v>#NUM!</v>
      </c>
      <c r="H3" s="373">
        <v>44317</v>
      </c>
      <c r="O3" s="153" t="s">
        <v>362</v>
      </c>
      <c r="P3" s="154">
        <v>30</v>
      </c>
    </row>
    <row r="4" spans="1:16" ht="15" x14ac:dyDescent="0.25">
      <c r="A4">
        <v>2022</v>
      </c>
      <c r="B4">
        <v>4</v>
      </c>
      <c r="C4" t="s">
        <v>333</v>
      </c>
      <c r="F4" s="89" t="e">
        <f>IF(TEXT(DATE(البرنامج!$C$5,البرنامج!$E$5,ROW()),"MM")=TEXT(البرنامج!$E$5,"DD"),DATE(البرنامج!$C$5,البرنامج!$E$5,ROW()),"")</f>
        <v>#NUM!</v>
      </c>
      <c r="H4" s="373">
        <v>44297</v>
      </c>
      <c r="M4" t="str">
        <f>CONCATENATE(M2,J2)</f>
        <v>f0</v>
      </c>
      <c r="O4" s="153" t="s">
        <v>385</v>
      </c>
      <c r="P4" s="154">
        <v>35</v>
      </c>
    </row>
    <row r="5" spans="1:16" ht="15" x14ac:dyDescent="0.25">
      <c r="A5">
        <v>2023</v>
      </c>
      <c r="B5">
        <v>5</v>
      </c>
      <c r="C5" t="s">
        <v>334</v>
      </c>
      <c r="F5" s="89" t="e">
        <f>IF(TEXT(DATE(البرنامج!$C$5,البرنامج!$E$5,ROW()),"MM")=TEXT(البرنامج!$E$5,"DD"),DATE(البرنامج!$C$5,البرنامج!$E$5,ROW()),"")</f>
        <v>#NUM!</v>
      </c>
      <c r="H5" s="373">
        <v>44341</v>
      </c>
      <c r="O5" s="153" t="s">
        <v>386</v>
      </c>
      <c r="P5" s="154">
        <v>14</v>
      </c>
    </row>
    <row r="6" spans="1:16" ht="15" x14ac:dyDescent="0.25">
      <c r="A6">
        <v>2024</v>
      </c>
      <c r="B6">
        <v>6</v>
      </c>
      <c r="C6" t="s">
        <v>335</v>
      </c>
      <c r="F6" s="89" t="e">
        <f>IF(TEXT(DATE(البرنامج!$C$5,البرنامج!$E$5,ROW()),"MM")=TEXT(البرنامج!$E$5,"DD"),DATE(البرنامج!$C$5,البرنامج!$E$5,ROW()),"")</f>
        <v>#NUM!</v>
      </c>
      <c r="H6" s="373"/>
      <c r="O6" s="153" t="s">
        <v>387</v>
      </c>
      <c r="P6" s="154">
        <v>47</v>
      </c>
    </row>
    <row r="7" spans="1:16" ht="15" x14ac:dyDescent="0.25">
      <c r="A7">
        <v>2025</v>
      </c>
      <c r="B7">
        <v>7</v>
      </c>
      <c r="C7" t="s">
        <v>336</v>
      </c>
      <c r="F7" s="89" t="e">
        <f>IF(TEXT(DATE(البرنامج!$C$5,البرنامج!$E$5,ROW()),"MM")=TEXT(البرنامج!$E$5,"DD"),DATE(البرنامج!$C$5,البرنامج!$E$5,ROW()),"")</f>
        <v>#NUM!</v>
      </c>
      <c r="H7" s="373"/>
      <c r="O7" s="153" t="s">
        <v>388</v>
      </c>
      <c r="P7" s="154">
        <v>22</v>
      </c>
    </row>
    <row r="8" spans="1:16" ht="15" x14ac:dyDescent="0.25">
      <c r="A8">
        <v>2026</v>
      </c>
      <c r="B8">
        <v>8</v>
      </c>
      <c r="C8" t="s">
        <v>337</v>
      </c>
      <c r="F8" s="89" t="e">
        <f>IF(TEXT(DATE(البرنامج!$C$5,البرنامج!$E$5,ROW()),"MM")=TEXT(البرنامج!$E$5,"DD"),DATE(البرنامج!$C$5,البرنامج!$E$5,ROW()),"")</f>
        <v>#NUM!</v>
      </c>
      <c r="H8" s="373"/>
      <c r="O8" s="153" t="s">
        <v>389</v>
      </c>
      <c r="P8" s="154">
        <v>12</v>
      </c>
    </row>
    <row r="9" spans="1:16" ht="15" x14ac:dyDescent="0.25">
      <c r="A9">
        <v>2027</v>
      </c>
      <c r="B9">
        <v>9</v>
      </c>
      <c r="C9" t="s">
        <v>338</v>
      </c>
      <c r="F9" s="89" t="e">
        <f>IF(TEXT(DATE(البرنامج!$C$5,البرنامج!$E$5,ROW()),"MM")=TEXT(البرنامج!$E$5,"DD"),DATE(البرنامج!$C$5,البرنامج!$E$5,ROW()),"")</f>
        <v>#NUM!</v>
      </c>
      <c r="H9" s="373"/>
      <c r="O9" s="153" t="s">
        <v>390</v>
      </c>
      <c r="P9" s="154">
        <v>17</v>
      </c>
    </row>
    <row r="10" spans="1:16" ht="15" x14ac:dyDescent="0.25">
      <c r="A10">
        <v>2028</v>
      </c>
      <c r="B10">
        <v>10</v>
      </c>
      <c r="C10" t="s">
        <v>339</v>
      </c>
      <c r="F10" s="89" t="e">
        <f>IF(TEXT(DATE(البرنامج!$C$5,البرنامج!$E$5,ROW()),"MM")=TEXT(البرنامج!$E$5,"DD"),DATE(البرنامج!$C$5,البرنامج!$E$5,ROW()),"")</f>
        <v>#NUM!</v>
      </c>
      <c r="O10" s="153" t="s">
        <v>391</v>
      </c>
      <c r="P10" s="154">
        <v>10</v>
      </c>
    </row>
    <row r="11" spans="1:16" ht="15" x14ac:dyDescent="0.25">
      <c r="A11">
        <v>2029</v>
      </c>
      <c r="B11">
        <v>11</v>
      </c>
      <c r="C11" t="s">
        <v>340</v>
      </c>
      <c r="F11" s="89" t="e">
        <f>IF(TEXT(DATE(البرنامج!$C$5,البرنامج!$E$5,ROW()),"MM")=TEXT(البرنامج!$E$5,"DD"),DATE(البرنامج!$C$5,البرنامج!$E$5,ROW()),"")</f>
        <v>#NUM!</v>
      </c>
      <c r="O11" s="153" t="s">
        <v>392</v>
      </c>
      <c r="P11" s="154">
        <v>22</v>
      </c>
    </row>
    <row r="12" spans="1:16" ht="15" x14ac:dyDescent="0.25">
      <c r="A12">
        <v>2030</v>
      </c>
      <c r="B12">
        <v>12</v>
      </c>
      <c r="C12" t="s">
        <v>341</v>
      </c>
      <c r="F12" s="89" t="e">
        <f>IF(TEXT(DATE(البرنامج!$C$5,البرنامج!$E$5,ROW()),"MM")=TEXT(البرنامج!$E$5,"DD"),DATE(البرنامج!$C$5,البرنامج!$E$5,ROW()),"")</f>
        <v>#NUM!</v>
      </c>
      <c r="O12" s="153" t="s">
        <v>393</v>
      </c>
      <c r="P12" s="154">
        <v>14</v>
      </c>
    </row>
    <row r="13" spans="1:16" ht="15" x14ac:dyDescent="0.25">
      <c r="F13" s="89" t="e">
        <f>IF(TEXT(DATE(البرنامج!$C$5,البرنامج!$E$5,ROW()),"MM")=TEXT(البرنامج!$E$5,"DD"),DATE(البرنامج!$C$5,البرنامج!$E$5,ROW()),"")</f>
        <v>#NUM!</v>
      </c>
      <c r="O13" s="153" t="s">
        <v>394</v>
      </c>
      <c r="P13" s="154">
        <v>38</v>
      </c>
    </row>
    <row r="14" spans="1:16" ht="15" x14ac:dyDescent="0.25">
      <c r="F14" s="89" t="e">
        <f>IF(TEXT(DATE(البرنامج!$C$5,البرنامج!$E$5,ROW()),"MM")=TEXT(البرنامج!$E$5,"DD"),DATE(البرنامج!$C$5,البرنامج!$E$5,ROW()),"")</f>
        <v>#NUM!</v>
      </c>
      <c r="O14" s="153" t="s">
        <v>395</v>
      </c>
      <c r="P14" s="154">
        <v>19</v>
      </c>
    </row>
    <row r="15" spans="1:16" ht="15" x14ac:dyDescent="0.25">
      <c r="F15" s="89" t="e">
        <f>IF(TEXT(DATE(البرنامج!$C$5,البرنامج!$E$5,ROW()),"MM")=TEXT(البرنامج!$E$5,"DD"),DATE(البرنامج!$C$5,البرنامج!$E$5,ROW()),"")</f>
        <v>#NUM!</v>
      </c>
      <c r="O15" s="153" t="s">
        <v>396</v>
      </c>
      <c r="P15" s="154">
        <v>29</v>
      </c>
    </row>
    <row r="16" spans="1:16" ht="15" x14ac:dyDescent="0.25">
      <c r="F16" s="89" t="e">
        <f>IF(TEXT(DATE(البرنامج!$C$5,البرنامج!$E$5,ROW()),"MM")=TEXT(البرنامج!$E$5,"DD"),DATE(البرنامج!$C$5,البرنامج!$E$5,ROW()),"")</f>
        <v>#NUM!</v>
      </c>
      <c r="O16" s="153" t="s">
        <v>397</v>
      </c>
      <c r="P16" s="154">
        <v>25</v>
      </c>
    </row>
    <row r="17" spans="6:16" ht="15" x14ac:dyDescent="0.25">
      <c r="F17" s="89" t="e">
        <f>IF(TEXT(DATE(البرنامج!$C$5,البرنامج!$E$5,ROW()),"MM")=TEXT(البرنامج!$E$5,"DD"),DATE(البرنامج!$C$5,البرنامج!$E$5,ROW()),"")</f>
        <v>#NUM!</v>
      </c>
      <c r="O17" s="153" t="s">
        <v>398</v>
      </c>
      <c r="P17" s="154">
        <v>10</v>
      </c>
    </row>
    <row r="18" spans="6:16" ht="15" x14ac:dyDescent="0.25">
      <c r="F18" s="89" t="e">
        <f>IF(TEXT(DATE(البرنامج!$C$5,البرنامج!$E$5,ROW()),"MM")=TEXT(البرنامج!$E$5,"DD"),DATE(البرنامج!$C$5,البرنامج!$E$5,ROW()),"")</f>
        <v>#NUM!</v>
      </c>
      <c r="O18" s="153" t="s">
        <v>399</v>
      </c>
      <c r="P18" s="154">
        <v>10</v>
      </c>
    </row>
    <row r="19" spans="6:16" ht="15" x14ac:dyDescent="0.25">
      <c r="F19" s="89" t="e">
        <f>IF(TEXT(DATE(البرنامج!$C$5,البرنامج!$E$5,ROW()),"MM")=TEXT(البرنامج!$E$5,"DD"),DATE(البرنامج!$C$5,البرنامج!$E$5,ROW()),"")</f>
        <v>#NUM!</v>
      </c>
      <c r="O19" s="153" t="s">
        <v>400</v>
      </c>
      <c r="P19" s="154">
        <v>25</v>
      </c>
    </row>
    <row r="20" spans="6:16" ht="15" x14ac:dyDescent="0.25">
      <c r="F20" s="89" t="e">
        <f>IF(TEXT(DATE(البرنامج!$C$5,البرنامج!$E$5,ROW()),"MM")=TEXT(البرنامج!$E$5,"DD"),DATE(البرنامج!$C$5,البرنامج!$E$5,ROW()),"")</f>
        <v>#NUM!</v>
      </c>
      <c r="O20" s="153" t="s">
        <v>401</v>
      </c>
      <c r="P20" s="154">
        <v>62</v>
      </c>
    </row>
    <row r="21" spans="6:16" ht="15" x14ac:dyDescent="0.25">
      <c r="F21" s="89" t="e">
        <f>IF(TEXT(DATE(البرنامج!$C$5,البرنامج!$E$5,ROW()),"MM")=TEXT(البرنامج!$E$5,"DD"),DATE(البرنامج!$C$5,البرنامج!$E$5,ROW()),"")</f>
        <v>#NUM!</v>
      </c>
      <c r="O21" s="153" t="s">
        <v>402</v>
      </c>
      <c r="P21" s="154">
        <v>27</v>
      </c>
    </row>
    <row r="22" spans="6:16" ht="15" x14ac:dyDescent="0.25">
      <c r="F22" s="89" t="e">
        <f>IF(TEXT(DATE(البرنامج!$C$5,البرنامج!$E$5,ROW()),"MM")=TEXT(البرنامج!$E$5,"DD"),DATE(البرنامج!$C$5,البرنامج!$E$5,ROW()),"")</f>
        <v>#NUM!</v>
      </c>
      <c r="O22" s="153" t="s">
        <v>403</v>
      </c>
      <c r="P22" s="154">
        <v>17</v>
      </c>
    </row>
    <row r="23" spans="6:16" ht="15" x14ac:dyDescent="0.25">
      <c r="F23" s="89" t="e">
        <f>IF(TEXT(DATE(البرنامج!$C$5,البرنامج!$E$5,ROW()),"MM")=TEXT(البرنامج!$E$5,"DD"),DATE(البرنامج!$C$5,البرنامج!$E$5,ROW()),"")</f>
        <v>#NUM!</v>
      </c>
      <c r="O23" s="153" t="s">
        <v>404</v>
      </c>
      <c r="P23" s="154">
        <v>22</v>
      </c>
    </row>
    <row r="24" spans="6:16" ht="15" x14ac:dyDescent="0.25">
      <c r="F24" s="89" t="e">
        <f>IF(TEXT(DATE(البرنامج!$C$5,البرنامج!$E$5,ROW()),"MM")=TEXT(البرنامج!$E$5,"DD"),DATE(البرنامج!$C$5,البرنامج!$E$5,ROW()),"")</f>
        <v>#NUM!</v>
      </c>
      <c r="O24" s="153" t="s">
        <v>405</v>
      </c>
      <c r="P24" s="154">
        <v>27</v>
      </c>
    </row>
    <row r="25" spans="6:16" ht="15" x14ac:dyDescent="0.25">
      <c r="F25" s="89" t="e">
        <f>IF(TEXT(DATE(البرنامج!$C$5,البرنامج!$E$5,ROW()),"MM")=TEXT(البرنامج!$E$5,"DD"),DATE(البرنامج!$C$5,البرنامج!$E$5,ROW()),"")</f>
        <v>#NUM!</v>
      </c>
      <c r="O25" s="153" t="s">
        <v>406</v>
      </c>
      <c r="P25" s="154">
        <v>27</v>
      </c>
    </row>
    <row r="26" spans="6:16" ht="15" x14ac:dyDescent="0.25">
      <c r="F26" s="89" t="e">
        <f>IF(TEXT(DATE(البرنامج!$C$5,البرنامج!$E$5,ROW()),"MM")=TEXT(البرنامج!$E$5,"DD"),DATE(البرنامج!$C$5,البرنامج!$E$5,ROW()),"")</f>
        <v>#NUM!</v>
      </c>
      <c r="O26" s="153" t="s">
        <v>407</v>
      </c>
      <c r="P26" s="154">
        <v>24</v>
      </c>
    </row>
    <row r="27" spans="6:16" ht="15" x14ac:dyDescent="0.25">
      <c r="F27" s="89" t="e">
        <f>IF(TEXT(DATE(البرنامج!$C$5,البرنامج!$E$5,ROW()),"MM")=TEXT(البرنامج!$E$5,"DD"),DATE(البرنامج!$C$5,البرنامج!$E$5,ROW()),"")</f>
        <v>#NUM!</v>
      </c>
      <c r="O27" s="153" t="s">
        <v>408</v>
      </c>
      <c r="P27" s="154">
        <v>15</v>
      </c>
    </row>
    <row r="28" spans="6:16" ht="15" x14ac:dyDescent="0.25">
      <c r="F28" s="89" t="e">
        <f>IF(TEXT(DATE(البرنامج!$C$5,البرنامج!$E$5,ROW()),"MM")=TEXT(البرنامج!$E$5,"DD"),DATE(البرنامج!$C$5,البرنامج!$E$5,ROW()),"")</f>
        <v>#NUM!</v>
      </c>
      <c r="O28" s="153" t="s">
        <v>409</v>
      </c>
      <c r="P28" s="154">
        <v>41</v>
      </c>
    </row>
    <row r="29" spans="6:16" ht="15" x14ac:dyDescent="0.25">
      <c r="F29" s="89" t="e">
        <f>IF(TEXT(DATE(البرنامج!$C$5,البرنامج!$E$5,ROW()),"MM")=TEXT(البرنامج!$E$5,"DD"),DATE(البرنامج!$C$5,البرنامج!$E$5,ROW()),"")</f>
        <v>#NUM!</v>
      </c>
      <c r="O29" s="153" t="s">
        <v>410</v>
      </c>
      <c r="P29" s="154">
        <v>29</v>
      </c>
    </row>
    <row r="30" spans="6:16" ht="15" x14ac:dyDescent="0.25">
      <c r="F30" s="89" t="e">
        <f>IF(TEXT(DATE(البرنامج!$C$5,البرنامج!$E$5,ROW()),"MM")=TEXT(البرنامج!$E$5,"DD"),DATE(البرنامج!$C$5,البرنامج!$E$5,ROW()),"")</f>
        <v>#NUM!</v>
      </c>
      <c r="O30" s="153" t="s">
        <v>411</v>
      </c>
      <c r="P30" s="154">
        <v>27</v>
      </c>
    </row>
    <row r="31" spans="6:16" ht="15" x14ac:dyDescent="0.25">
      <c r="F31" s="89" t="e">
        <f>IF(TEXT(DATE(البرنامج!$C$5,البرنامج!$E$5,ROW()),"MM")=TEXT(البرنامج!$E$5,"DD"),DATE(البرنامج!$C$5,البرنامج!$E$5,ROW()),"")</f>
        <v>#NUM!</v>
      </c>
      <c r="O31" s="153" t="s">
        <v>412</v>
      </c>
      <c r="P31" s="154">
        <v>26</v>
      </c>
    </row>
    <row r="32" spans="6:16" ht="15" x14ac:dyDescent="0.25">
      <c r="O32" s="153" t="s">
        <v>413</v>
      </c>
      <c r="P32" s="154">
        <v>19</v>
      </c>
    </row>
    <row r="33" spans="15:16" ht="15" x14ac:dyDescent="0.25">
      <c r="O33" s="153" t="s">
        <v>414</v>
      </c>
      <c r="P33" s="154">
        <v>32</v>
      </c>
    </row>
    <row r="34" spans="15:16" ht="15" x14ac:dyDescent="0.25">
      <c r="O34" s="153" t="s">
        <v>415</v>
      </c>
      <c r="P34" s="154">
        <v>18</v>
      </c>
    </row>
    <row r="35" spans="15:16" ht="15" x14ac:dyDescent="0.25">
      <c r="O35" s="153" t="s">
        <v>416</v>
      </c>
      <c r="P35" s="154">
        <v>21</v>
      </c>
    </row>
    <row r="36" spans="15:16" ht="15" x14ac:dyDescent="0.25">
      <c r="O36" s="153" t="s">
        <v>417</v>
      </c>
      <c r="P36" s="154">
        <v>31</v>
      </c>
    </row>
    <row r="37" spans="15:16" ht="15" x14ac:dyDescent="0.25">
      <c r="O37" s="153" t="s">
        <v>418</v>
      </c>
      <c r="P37" s="154">
        <v>24</v>
      </c>
    </row>
    <row r="38" spans="15:16" ht="15" x14ac:dyDescent="0.25">
      <c r="O38" s="153" t="s">
        <v>419</v>
      </c>
      <c r="P38" s="154">
        <v>14</v>
      </c>
    </row>
    <row r="39" spans="15:16" ht="15" x14ac:dyDescent="0.25">
      <c r="O39" s="153" t="s">
        <v>420</v>
      </c>
      <c r="P39" s="154">
        <v>17</v>
      </c>
    </row>
    <row r="40" spans="15:16" ht="15" x14ac:dyDescent="0.25">
      <c r="O40" s="153" t="s">
        <v>421</v>
      </c>
      <c r="P40" s="154">
        <v>11</v>
      </c>
    </row>
    <row r="41" spans="15:16" ht="15" x14ac:dyDescent="0.25">
      <c r="O41" s="153" t="s">
        <v>422</v>
      </c>
      <c r="P41" s="154">
        <v>12</v>
      </c>
    </row>
    <row r="42" spans="15:16" ht="15" x14ac:dyDescent="0.25">
      <c r="O42" s="153" t="s">
        <v>423</v>
      </c>
      <c r="P42" s="154">
        <v>13</v>
      </c>
    </row>
    <row r="43" spans="15:16" ht="15" x14ac:dyDescent="0.25">
      <c r="O43" s="153" t="s">
        <v>424</v>
      </c>
      <c r="P43" s="154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6">
    <pageSetUpPr fitToPage="1"/>
  </sheetPr>
  <dimension ref="A1:L23"/>
  <sheetViews>
    <sheetView showGridLines="0" rightToLeft="1" tabSelected="1" view="pageBreakPreview" zoomScale="75" zoomScaleNormal="100" zoomScaleSheetLayoutView="75" workbookViewId="0">
      <selection activeCell="F7" sqref="F7:J7"/>
    </sheetView>
  </sheetViews>
  <sheetFormatPr defaultColWidth="9.125" defaultRowHeight="18" x14ac:dyDescent="0.25"/>
  <cols>
    <col min="1" max="5" width="9.125" style="132"/>
    <col min="6" max="6" width="6.25" style="132" customWidth="1"/>
    <col min="7" max="7" width="9.125" style="132"/>
    <col min="8" max="9" width="9.125" style="132" customWidth="1"/>
    <col min="10" max="10" width="12.875" style="132" customWidth="1"/>
    <col min="11" max="11" width="13" style="132" customWidth="1"/>
    <col min="12" max="16384" width="9.125" style="62"/>
  </cols>
  <sheetData>
    <row r="1" spans="1:12" s="90" customFormat="1" ht="19.5" customHeight="1" x14ac:dyDescent="0.2">
      <c r="A1" s="242" t="s">
        <v>258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2" s="90" customFormat="1" ht="19.5" customHeight="1" x14ac:dyDescent="0.2">
      <c r="A2" s="242" t="s">
        <v>294</v>
      </c>
      <c r="B2" s="242"/>
      <c r="C2" s="242"/>
      <c r="D2" s="242"/>
      <c r="E2" s="242"/>
      <c r="F2" s="242"/>
      <c r="G2" s="242"/>
      <c r="H2" s="242"/>
      <c r="I2" s="242"/>
      <c r="J2" s="242"/>
    </row>
    <row r="3" spans="1:12" s="90" customFormat="1" ht="19.5" customHeight="1" x14ac:dyDescent="0.2">
      <c r="A3" s="242" t="s">
        <v>295</v>
      </c>
      <c r="B3" s="242"/>
      <c r="C3" s="242"/>
      <c r="D3" s="242"/>
      <c r="E3" s="242"/>
      <c r="F3" s="242"/>
      <c r="G3" s="242"/>
      <c r="H3" s="242"/>
      <c r="I3" s="242"/>
      <c r="J3" s="242"/>
      <c r="K3" s="107"/>
      <c r="L3" s="63"/>
    </row>
    <row r="4" spans="1:12" s="90" customFormat="1" ht="27" customHeight="1" x14ac:dyDescent="0.2">
      <c r="A4" s="247" t="s">
        <v>363</v>
      </c>
      <c r="B4" s="247"/>
      <c r="C4" s="247"/>
      <c r="D4" s="247"/>
      <c r="E4" s="247"/>
      <c r="F4" s="247"/>
      <c r="G4" s="247"/>
      <c r="H4" s="247"/>
      <c r="I4" s="247"/>
      <c r="J4" s="247"/>
    </row>
    <row r="5" spans="1:12" s="90" customFormat="1" ht="18.75" customHeight="1" x14ac:dyDescent="0.2">
      <c r="A5" s="247" t="s">
        <v>344</v>
      </c>
      <c r="B5" s="247"/>
      <c r="C5" s="247"/>
      <c r="D5" s="247"/>
      <c r="E5" s="247"/>
      <c r="F5" s="247"/>
      <c r="G5" s="247"/>
      <c r="H5" s="247"/>
      <c r="I5" s="247"/>
      <c r="J5" s="247"/>
    </row>
    <row r="6" spans="1:12" s="90" customFormat="1" ht="18.75" customHeight="1" thickBo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2" s="90" customFormat="1" ht="34.5" customHeight="1" thickBot="1" x14ac:dyDescent="0.25">
      <c r="A7" s="243" t="s">
        <v>372</v>
      </c>
      <c r="B7" s="243"/>
      <c r="C7" s="243"/>
      <c r="D7" s="243"/>
      <c r="E7" s="243"/>
      <c r="F7" s="244"/>
      <c r="G7" s="245"/>
      <c r="H7" s="245"/>
      <c r="I7" s="245"/>
      <c r="J7" s="246"/>
      <c r="K7" s="133"/>
    </row>
    <row r="8" spans="1:12" ht="18.75" thickBot="1" x14ac:dyDescent="0.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2" ht="36" customHeight="1" thickBot="1" x14ac:dyDescent="0.3">
      <c r="B9" s="260" t="s">
        <v>371</v>
      </c>
      <c r="C9" s="260"/>
      <c r="D9" s="260"/>
      <c r="E9" s="261"/>
      <c r="F9" s="256"/>
      <c r="G9" s="257"/>
      <c r="H9" s="150" t="str">
        <f>"/"</f>
        <v>/</v>
      </c>
      <c r="I9" s="258" t="str">
        <f>IF(ISBLANK(F9),"",F9+1)</f>
        <v/>
      </c>
      <c r="J9" s="259"/>
    </row>
    <row r="10" spans="1:12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2" ht="18.75" thickBot="1" x14ac:dyDescent="0.3">
      <c r="H11" s="62"/>
      <c r="I11" s="62"/>
      <c r="J11" s="62"/>
      <c r="K11" s="62"/>
    </row>
    <row r="12" spans="1:12" ht="21" customHeight="1" x14ac:dyDescent="0.25">
      <c r="A12" s="62"/>
      <c r="B12" s="242" t="s">
        <v>425</v>
      </c>
      <c r="C12" s="242"/>
      <c r="D12" s="248" t="str">
        <f>IFERROR(VLOOKUP(F7,date!O2:P43,2,FALSE),"")</f>
        <v/>
      </c>
      <c r="E12" s="249"/>
      <c r="F12" s="62"/>
      <c r="G12" s="242" t="s">
        <v>426</v>
      </c>
      <c r="H12" s="242"/>
      <c r="I12" s="252"/>
      <c r="J12" s="253"/>
      <c r="K12" s="62"/>
    </row>
    <row r="13" spans="1:12" ht="20.25" customHeight="1" thickBot="1" x14ac:dyDescent="0.3">
      <c r="B13" s="242"/>
      <c r="C13" s="242"/>
      <c r="D13" s="250"/>
      <c r="E13" s="251"/>
      <c r="G13" s="242"/>
      <c r="H13" s="242"/>
      <c r="I13" s="254"/>
      <c r="J13" s="255"/>
      <c r="K13" s="62"/>
    </row>
    <row r="14" spans="1:12" x14ac:dyDescent="0.25">
      <c r="A14" s="62"/>
      <c r="B14" s="241" t="s">
        <v>457</v>
      </c>
      <c r="C14" s="241"/>
      <c r="D14" s="332"/>
      <c r="E14" s="333"/>
      <c r="F14" s="333"/>
      <c r="G14" s="334"/>
      <c r="H14" s="62"/>
      <c r="I14" s="62"/>
      <c r="J14" s="62"/>
      <c r="K14" s="62"/>
    </row>
    <row r="15" spans="1:12" ht="18.75" thickBot="1" x14ac:dyDescent="0.3">
      <c r="A15" s="62"/>
      <c r="B15" s="241"/>
      <c r="C15" s="241"/>
      <c r="D15" s="335"/>
      <c r="E15" s="336"/>
      <c r="F15" s="336"/>
      <c r="G15" s="337"/>
      <c r="H15" s="62"/>
      <c r="I15" s="62"/>
      <c r="J15" s="62"/>
      <c r="K15" s="62"/>
    </row>
    <row r="16" spans="1:12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</row>
    <row r="17" spans="1:1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</row>
    <row r="19" spans="1:1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</row>
    <row r="20" spans="1:11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</row>
    <row r="21" spans="1:11" x14ac:dyDescent="0.2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pans="1:11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pans="1:1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</sheetData>
  <sheetProtection algorithmName="SHA-512" hashValue="Dy0XxBUdEZUOxCUI0yY87gWiURoom7RmARdBMgN5Kl8rN7/p4Vvno9eVVVKbr4kgpzdCbmDWP26SHbuHKpt3Hg==" saltValue="/4EgRIhXLThxpQIyl0qjMg==" spinCount="100000" sheet="1" objects="1" scenarios="1" formatCells="0" selectLockedCells="1"/>
  <mergeCells count="16">
    <mergeCell ref="B14:C15"/>
    <mergeCell ref="D14:G15"/>
    <mergeCell ref="A1:J1"/>
    <mergeCell ref="A7:E7"/>
    <mergeCell ref="F7:J7"/>
    <mergeCell ref="A2:J2"/>
    <mergeCell ref="A3:J3"/>
    <mergeCell ref="A4:J4"/>
    <mergeCell ref="A5:J5"/>
    <mergeCell ref="B12:C13"/>
    <mergeCell ref="G12:H13"/>
    <mergeCell ref="D12:E13"/>
    <mergeCell ref="I12:J13"/>
    <mergeCell ref="F9:G9"/>
    <mergeCell ref="I9:J9"/>
    <mergeCell ref="B9:E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date!$A$1:$A$12</xm:f>
          </x14:formula1>
          <xm:sqref>F9:G9</xm:sqref>
        </x14:dataValidation>
        <x14:dataValidation type="list" allowBlank="1" showInputMessage="1" showErrorMessage="1">
          <x14:formula1>
            <xm:f>date!$O$2:$O$43</xm:f>
          </x14:formula1>
          <xm:sqref>F7:J7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3"/>
  <dimension ref="A1:V157"/>
  <sheetViews>
    <sheetView rightToLeft="1" view="pageBreakPreview" topLeftCell="G1" zoomScale="40" zoomScaleNormal="60" zoomScaleSheetLayoutView="40" workbookViewId="0">
      <selection activeCell="M3" sqref="M3"/>
    </sheetView>
  </sheetViews>
  <sheetFormatPr defaultColWidth="9.125" defaultRowHeight="15" x14ac:dyDescent="0.2"/>
  <cols>
    <col min="1" max="1" width="9.125" style="63"/>
    <col min="2" max="2" width="14.875" style="112" customWidth="1"/>
    <col min="3" max="3" width="15.25" style="111" customWidth="1"/>
    <col min="4" max="4" width="17" style="112" customWidth="1"/>
    <col min="5" max="6" width="30.375" style="67" customWidth="1"/>
    <col min="7" max="7" width="19.125" style="67" customWidth="1"/>
    <col min="8" max="8" width="88.5" style="67" customWidth="1"/>
    <col min="9" max="10" width="61.25" style="67" customWidth="1"/>
    <col min="11" max="11" width="72.75" style="67" customWidth="1"/>
    <col min="12" max="12" width="36.625" style="63" customWidth="1"/>
    <col min="13" max="13" width="18.875" style="63" customWidth="1"/>
    <col min="14" max="14" width="25.75" style="67" customWidth="1"/>
    <col min="15" max="15" width="27.625" style="67" hidden="1" customWidth="1"/>
    <col min="16" max="16" width="47" style="67" customWidth="1"/>
    <col min="17" max="17" width="9.25" style="341" hidden="1" customWidth="1"/>
    <col min="18" max="18" width="8" style="345" hidden="1" customWidth="1"/>
    <col min="19" max="19" width="9" style="63" hidden="1" customWidth="1"/>
    <col min="20" max="22" width="9.125" style="63" hidden="1" customWidth="1"/>
    <col min="23" max="16384" width="9.125" style="63"/>
  </cols>
  <sheetData>
    <row r="1" spans="1:21" s="134" customFormat="1" ht="60.75" thickBot="1" x14ac:dyDescent="0.3">
      <c r="A1" s="262" t="s">
        <v>298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165"/>
      <c r="P1" s="149"/>
      <c r="Q1" s="338"/>
      <c r="R1" s="344"/>
      <c r="S1" s="139"/>
      <c r="T1" s="139"/>
    </row>
    <row r="2" spans="1:21" s="134" customFormat="1" ht="40.5" customHeight="1" thickBot="1" x14ac:dyDescent="0.55000000000000004">
      <c r="A2" s="214"/>
      <c r="B2" s="215"/>
      <c r="C2" s="215"/>
      <c r="D2" s="215"/>
      <c r="E2" s="263" t="str">
        <f>CONCATENATE('الشاشة الرئيسيىة'!F7)</f>
        <v/>
      </c>
      <c r="F2" s="264"/>
      <c r="G2" s="264"/>
      <c r="H2" s="264"/>
      <c r="I2" s="264"/>
      <c r="J2" s="264"/>
      <c r="K2" s="264"/>
      <c r="L2" s="265"/>
      <c r="M2" s="215"/>
      <c r="N2" s="215"/>
      <c r="O2" s="138"/>
      <c r="P2" s="138"/>
      <c r="Q2" s="339"/>
      <c r="R2" s="344"/>
      <c r="S2" s="139"/>
      <c r="T2" s="139"/>
    </row>
    <row r="3" spans="1:21" s="135" customFormat="1" ht="45.75" thickBot="1" x14ac:dyDescent="0.65">
      <c r="A3" s="216"/>
      <c r="B3" s="216"/>
      <c r="C3" s="270" t="s">
        <v>364</v>
      </c>
      <c r="D3" s="271"/>
      <c r="E3" s="267"/>
      <c r="F3" s="268"/>
      <c r="G3" s="268"/>
      <c r="H3" s="269"/>
      <c r="I3" s="217"/>
      <c r="J3" s="217"/>
      <c r="K3" s="217"/>
      <c r="L3" s="370" t="s">
        <v>292</v>
      </c>
      <c r="M3" s="369"/>
      <c r="N3" s="218"/>
      <c r="O3" s="151"/>
      <c r="P3" s="151"/>
      <c r="Q3" s="340"/>
      <c r="R3" s="345"/>
      <c r="S3" s="63"/>
      <c r="T3" s="63"/>
    </row>
    <row r="4" spans="1:21" s="135" customFormat="1" ht="34.5" thickBot="1" x14ac:dyDescent="0.55000000000000004">
      <c r="A4" s="216"/>
      <c r="B4" s="216"/>
      <c r="C4" s="272" t="s">
        <v>291</v>
      </c>
      <c r="D4" s="273"/>
      <c r="E4" s="274"/>
      <c r="F4" s="275"/>
      <c r="G4" s="230"/>
      <c r="H4" s="229" t="s">
        <v>449</v>
      </c>
      <c r="I4" s="231"/>
      <c r="J4" s="368" t="s">
        <v>45</v>
      </c>
      <c r="K4" s="368"/>
      <c r="L4" s="219" t="s">
        <v>293</v>
      </c>
      <c r="M4" s="219" t="s">
        <v>232</v>
      </c>
      <c r="N4" s="220"/>
      <c r="O4" s="108"/>
      <c r="P4" s="108"/>
      <c r="Q4" s="341"/>
      <c r="R4" s="345"/>
      <c r="S4" s="63"/>
      <c r="T4" s="63"/>
    </row>
    <row r="5" spans="1:21" s="135" customFormat="1" ht="34.5" thickBot="1" x14ac:dyDescent="0.5">
      <c r="A5" s="266" t="s">
        <v>342</v>
      </c>
      <c r="B5" s="266"/>
      <c r="C5" s="221"/>
      <c r="D5" s="222" t="s">
        <v>343</v>
      </c>
      <c r="E5" s="221"/>
      <c r="F5" s="276" t="str">
        <f>IFERROR(VLOOKUP($E$5,date!$B$1:$C$12,2,0),"")</f>
        <v/>
      </c>
      <c r="G5" s="277"/>
      <c r="H5" s="228"/>
      <c r="I5" s="217"/>
      <c r="J5" s="217"/>
      <c r="K5" s="217"/>
      <c r="L5" s="219"/>
      <c r="M5" s="219"/>
      <c r="N5" s="223"/>
      <c r="O5" s="75"/>
      <c r="P5" s="75"/>
      <c r="Q5" s="342"/>
      <c r="R5" s="345"/>
      <c r="S5" s="63"/>
      <c r="T5" s="63"/>
    </row>
    <row r="6" spans="1:21" s="135" customFormat="1" ht="29.25" customHeight="1" thickBot="1" x14ac:dyDescent="0.5">
      <c r="A6" s="224"/>
      <c r="B6" s="226"/>
      <c r="C6" s="227" t="s">
        <v>256</v>
      </c>
      <c r="D6" s="227" t="s">
        <v>329</v>
      </c>
      <c r="E6" s="232">
        <v>44317</v>
      </c>
      <c r="F6" s="232"/>
      <c r="G6" s="227" t="s">
        <v>290</v>
      </c>
      <c r="H6" s="232">
        <v>44347</v>
      </c>
      <c r="I6" s="217"/>
      <c r="J6" s="217"/>
      <c r="K6" s="217"/>
      <c r="L6" s="225"/>
      <c r="M6" s="225"/>
      <c r="N6" s="225"/>
      <c r="O6" s="141"/>
      <c r="P6" s="141"/>
      <c r="Q6" s="343"/>
      <c r="R6" s="345"/>
      <c r="S6" s="63"/>
      <c r="T6" s="63"/>
    </row>
    <row r="7" spans="1:21" s="135" customFormat="1" ht="105.75" customHeight="1" thickBot="1" x14ac:dyDescent="0.35">
      <c r="A7" s="104" t="s">
        <v>9</v>
      </c>
      <c r="B7" s="104" t="s">
        <v>317</v>
      </c>
      <c r="C7" s="104" t="s">
        <v>8</v>
      </c>
      <c r="D7" s="104" t="s">
        <v>10</v>
      </c>
      <c r="E7" s="104" t="s">
        <v>365</v>
      </c>
      <c r="F7" s="104" t="s">
        <v>434</v>
      </c>
      <c r="G7" s="104" t="s">
        <v>22</v>
      </c>
      <c r="H7" s="367" t="s">
        <v>494</v>
      </c>
      <c r="I7" s="105" t="s">
        <v>460</v>
      </c>
      <c r="J7" s="105" t="s">
        <v>462</v>
      </c>
      <c r="K7" s="105" t="s">
        <v>492</v>
      </c>
      <c r="L7" s="104" t="s">
        <v>354</v>
      </c>
      <c r="M7" s="104" t="s">
        <v>370</v>
      </c>
      <c r="N7" s="104" t="s">
        <v>381</v>
      </c>
      <c r="O7" s="104" t="s">
        <v>437</v>
      </c>
      <c r="P7" s="104" t="s">
        <v>382</v>
      </c>
      <c r="Q7" s="387" t="s">
        <v>503</v>
      </c>
      <c r="R7" s="387"/>
      <c r="S7" s="387"/>
      <c r="T7" s="63"/>
    </row>
    <row r="8" spans="1:21" s="136" customFormat="1" ht="67.5" customHeight="1" thickBot="1" x14ac:dyDescent="0.4">
      <c r="A8" s="209">
        <v>1</v>
      </c>
      <c r="B8" s="347" t="s">
        <v>318</v>
      </c>
      <c r="C8" s="209" t="s">
        <v>21</v>
      </c>
      <c r="D8" s="348"/>
      <c r="E8" s="209"/>
      <c r="F8" s="209"/>
      <c r="G8" s="233"/>
      <c r="H8" s="210"/>
      <c r="I8" s="210"/>
      <c r="J8" s="210"/>
      <c r="K8" s="210"/>
      <c r="L8" s="211"/>
      <c r="M8" s="233"/>
      <c r="N8" s="212"/>
      <c r="O8" s="213" t="str">
        <f>IF(N8="أخرى","أكتب السبب في خانة الملاحظات",IF(OR(N8="إجازة.مرضية",N8="إجازة.سنوية"),"أرفق صورة عن الإجازة",IF(OR(N8="تكليف.وزارة",N8="تكليف.مديرية"),"أرفق صورة عن التكليف","")))</f>
        <v/>
      </c>
      <c r="P8" s="152"/>
      <c r="Q8" s="389">
        <f>COUNTIF($D$8:D8,D8)</f>
        <v>0</v>
      </c>
      <c r="R8" s="388">
        <f>IF(AND(Q8&gt;0, M8="نفذ"),Q8,0)</f>
        <v>0</v>
      </c>
      <c r="S8" s="388">
        <f>IF(AND(Q8=1,M8="نفذ"),1,0)</f>
        <v>0</v>
      </c>
      <c r="T8" s="393">
        <f t="shared" ref="T8:T13" si="0">IF(AND(H8="الحاجات التخصصية",U8=FALSE,M8="نفذ"),1,0)</f>
        <v>0</v>
      </c>
      <c r="U8" s="136" t="b">
        <f>ISBLANK(I8)</f>
        <v>1</v>
      </c>
    </row>
    <row r="9" spans="1:21" s="137" customFormat="1" ht="67.5" customHeight="1" thickBot="1" x14ac:dyDescent="0.4">
      <c r="A9" s="209">
        <v>2</v>
      </c>
      <c r="B9" s="347" t="s">
        <v>318</v>
      </c>
      <c r="C9" s="209" t="s">
        <v>5</v>
      </c>
      <c r="D9" s="348"/>
      <c r="E9" s="209"/>
      <c r="F9" s="209"/>
      <c r="G9" s="233"/>
      <c r="H9" s="210"/>
      <c r="I9" s="210"/>
      <c r="J9" s="210"/>
      <c r="K9" s="210"/>
      <c r="L9" s="211"/>
      <c r="M9" s="233"/>
      <c r="N9" s="212"/>
      <c r="O9" s="213" t="str">
        <f t="shared" ref="O9:O52" si="1">IF(N9="أخرى","أكتب السبب في خانة الملاحظات",IF(OR(N9="إجازة.مرضية",N9="إجازة.سنوية"),"أرفق صورة عن الإجازة",IF(OR(N9="تكليف.وزارة",N9="تكليف.مديرية"),"أرفق صورة عن التكليف","")))</f>
        <v/>
      </c>
      <c r="P9" s="209"/>
      <c r="Q9" s="389">
        <f>COUNTIF($D$8:D9,D9)</f>
        <v>0</v>
      </c>
      <c r="R9" s="388">
        <f t="shared" ref="R9:R52" si="2">IF(AND(Q9&gt;0, M9="نفذ"),Q9,0)</f>
        <v>0</v>
      </c>
      <c r="S9" s="388">
        <f t="shared" ref="S9:S52" si="3">IF(AND(Q9=1,M9="نفذ"),1,0)</f>
        <v>0</v>
      </c>
      <c r="T9" s="393">
        <f t="shared" si="0"/>
        <v>0</v>
      </c>
      <c r="U9" s="136" t="b">
        <f t="shared" ref="U9:U52" si="4">ISBLANK(I9)</f>
        <v>1</v>
      </c>
    </row>
    <row r="10" spans="1:21" s="136" customFormat="1" ht="67.5" customHeight="1" thickBot="1" x14ac:dyDescent="0.4">
      <c r="A10" s="209">
        <v>3</v>
      </c>
      <c r="B10" s="347" t="s">
        <v>318</v>
      </c>
      <c r="C10" s="209" t="s">
        <v>359</v>
      </c>
      <c r="D10" s="348"/>
      <c r="E10" s="209"/>
      <c r="F10" s="209"/>
      <c r="G10" s="233"/>
      <c r="H10" s="210"/>
      <c r="I10" s="210"/>
      <c r="J10" s="210"/>
      <c r="K10" s="210"/>
      <c r="L10" s="211"/>
      <c r="M10" s="233"/>
      <c r="N10" s="212"/>
      <c r="O10" s="213" t="str">
        <f t="shared" si="1"/>
        <v/>
      </c>
      <c r="P10" s="152"/>
      <c r="Q10" s="389">
        <f>COUNTIF($D$8:D10,D10)</f>
        <v>0</v>
      </c>
      <c r="R10" s="388">
        <f t="shared" si="2"/>
        <v>0</v>
      </c>
      <c r="S10" s="388">
        <f t="shared" si="3"/>
        <v>0</v>
      </c>
      <c r="T10" s="393">
        <f t="shared" si="0"/>
        <v>0</v>
      </c>
      <c r="U10" s="136" t="b">
        <f t="shared" si="4"/>
        <v>1</v>
      </c>
    </row>
    <row r="11" spans="1:21" s="137" customFormat="1" ht="67.5" customHeight="1" thickBot="1" x14ac:dyDescent="0.4">
      <c r="A11" s="209">
        <v>4</v>
      </c>
      <c r="B11" s="347" t="s">
        <v>318</v>
      </c>
      <c r="C11" s="209" t="s">
        <v>450</v>
      </c>
      <c r="D11" s="348"/>
      <c r="E11" s="209"/>
      <c r="F11" s="209"/>
      <c r="G11" s="233"/>
      <c r="H11" s="210"/>
      <c r="I11" s="210"/>
      <c r="J11" s="210"/>
      <c r="K11" s="210"/>
      <c r="L11" s="211"/>
      <c r="M11" s="233"/>
      <c r="N11" s="212"/>
      <c r="O11" s="213" t="str">
        <f t="shared" si="1"/>
        <v/>
      </c>
      <c r="P11" s="209"/>
      <c r="Q11" s="389">
        <f>COUNTIF($D$8:D11,D11)</f>
        <v>0</v>
      </c>
      <c r="R11" s="388">
        <f t="shared" si="2"/>
        <v>0</v>
      </c>
      <c r="S11" s="388">
        <f t="shared" si="3"/>
        <v>0</v>
      </c>
      <c r="T11" s="393">
        <f t="shared" si="0"/>
        <v>0</v>
      </c>
      <c r="U11" s="136" t="b">
        <f t="shared" si="4"/>
        <v>1</v>
      </c>
    </row>
    <row r="12" spans="1:21" s="136" customFormat="1" ht="67.5" customHeight="1" thickBot="1" x14ac:dyDescent="0.4">
      <c r="A12" s="209">
        <v>5</v>
      </c>
      <c r="B12" s="347" t="s">
        <v>318</v>
      </c>
      <c r="C12" s="209" t="s">
        <v>4</v>
      </c>
      <c r="D12" s="348"/>
      <c r="E12" s="209"/>
      <c r="F12" s="209"/>
      <c r="G12" s="233"/>
      <c r="H12" s="210"/>
      <c r="I12" s="210"/>
      <c r="J12" s="210"/>
      <c r="K12" s="210"/>
      <c r="L12" s="211"/>
      <c r="M12" s="233"/>
      <c r="N12" s="212"/>
      <c r="O12" s="213" t="str">
        <f t="shared" si="1"/>
        <v/>
      </c>
      <c r="P12" s="152"/>
      <c r="Q12" s="389">
        <f>COUNTIF($D$8:D12,D12)</f>
        <v>0</v>
      </c>
      <c r="R12" s="388">
        <f t="shared" si="2"/>
        <v>0</v>
      </c>
      <c r="S12" s="388">
        <f t="shared" si="3"/>
        <v>0</v>
      </c>
      <c r="T12" s="393">
        <f t="shared" si="0"/>
        <v>0</v>
      </c>
      <c r="U12" s="136" t="b">
        <f t="shared" si="4"/>
        <v>1</v>
      </c>
    </row>
    <row r="13" spans="1:21" s="137" customFormat="1" ht="67.5" customHeight="1" thickBot="1" x14ac:dyDescent="0.4">
      <c r="A13" s="209">
        <v>6</v>
      </c>
      <c r="B13" s="347" t="s">
        <v>319</v>
      </c>
      <c r="C13" s="209" t="s">
        <v>21</v>
      </c>
      <c r="D13" s="348"/>
      <c r="E13" s="209"/>
      <c r="F13" s="209"/>
      <c r="G13" s="233"/>
      <c r="H13" s="210"/>
      <c r="I13" s="210"/>
      <c r="J13" s="210"/>
      <c r="K13" s="210"/>
      <c r="L13" s="211"/>
      <c r="M13" s="233"/>
      <c r="N13" s="212"/>
      <c r="O13" s="213" t="str">
        <f t="shared" si="1"/>
        <v/>
      </c>
      <c r="P13" s="209"/>
      <c r="Q13" s="389">
        <f>COUNTIF($D$8:D13,D13)</f>
        <v>0</v>
      </c>
      <c r="R13" s="388">
        <f t="shared" si="2"/>
        <v>0</v>
      </c>
      <c r="S13" s="388">
        <f t="shared" si="3"/>
        <v>0</v>
      </c>
      <c r="T13" s="393">
        <f t="shared" si="0"/>
        <v>0</v>
      </c>
      <c r="U13" s="136" t="b">
        <f t="shared" si="4"/>
        <v>1</v>
      </c>
    </row>
    <row r="14" spans="1:21" s="136" customFormat="1" ht="67.5" customHeight="1" thickBot="1" x14ac:dyDescent="0.4">
      <c r="A14" s="209">
        <v>7</v>
      </c>
      <c r="B14" s="347" t="s">
        <v>319</v>
      </c>
      <c r="C14" s="209" t="s">
        <v>5</v>
      </c>
      <c r="D14" s="348"/>
      <c r="E14" s="209"/>
      <c r="F14" s="209"/>
      <c r="G14" s="233"/>
      <c r="H14" s="210"/>
      <c r="I14" s="210"/>
      <c r="J14" s="210"/>
      <c r="K14" s="210"/>
      <c r="L14" s="211"/>
      <c r="M14" s="233"/>
      <c r="N14" s="212"/>
      <c r="O14" s="213" t="str">
        <f t="shared" si="1"/>
        <v/>
      </c>
      <c r="P14" s="152"/>
      <c r="Q14" s="389">
        <f>COUNTIF($D$8:D14,D14)</f>
        <v>0</v>
      </c>
      <c r="R14" s="388">
        <f t="shared" si="2"/>
        <v>0</v>
      </c>
      <c r="S14" s="388">
        <f t="shared" si="3"/>
        <v>0</v>
      </c>
      <c r="T14" s="393">
        <f>IF(AND(H14="الحاجات التخصصية",U14=FALSE,M14="نفذ"),1,0)</f>
        <v>0</v>
      </c>
      <c r="U14" s="136" t="b">
        <f t="shared" si="4"/>
        <v>1</v>
      </c>
    </row>
    <row r="15" spans="1:21" s="137" customFormat="1" ht="67.5" customHeight="1" thickBot="1" x14ac:dyDescent="0.4">
      <c r="A15" s="209">
        <v>8</v>
      </c>
      <c r="B15" s="347" t="s">
        <v>319</v>
      </c>
      <c r="C15" s="209" t="s">
        <v>359</v>
      </c>
      <c r="D15" s="348"/>
      <c r="E15" s="209"/>
      <c r="F15" s="209"/>
      <c r="G15" s="233"/>
      <c r="H15" s="210"/>
      <c r="I15" s="210"/>
      <c r="J15" s="210"/>
      <c r="K15" s="210"/>
      <c r="L15" s="211"/>
      <c r="M15" s="233"/>
      <c r="N15" s="212"/>
      <c r="O15" s="213" t="str">
        <f t="shared" si="1"/>
        <v/>
      </c>
      <c r="P15" s="209"/>
      <c r="Q15" s="389">
        <f>COUNTIF($D$8:D15,D15)</f>
        <v>0</v>
      </c>
      <c r="R15" s="388">
        <f t="shared" si="2"/>
        <v>0</v>
      </c>
      <c r="S15" s="388">
        <f t="shared" si="3"/>
        <v>0</v>
      </c>
      <c r="T15" s="393">
        <f t="shared" ref="T15:T52" si="5">IF(AND(H15="الحاجات التخصصية",U15=FALSE,M15="نفذ"),1,0)</f>
        <v>0</v>
      </c>
      <c r="U15" s="136" t="b">
        <f t="shared" si="4"/>
        <v>1</v>
      </c>
    </row>
    <row r="16" spans="1:21" s="136" customFormat="1" ht="67.5" customHeight="1" thickBot="1" x14ac:dyDescent="0.4">
      <c r="A16" s="209">
        <v>9</v>
      </c>
      <c r="B16" s="347" t="s">
        <v>319</v>
      </c>
      <c r="C16" s="209" t="s">
        <v>450</v>
      </c>
      <c r="D16" s="348"/>
      <c r="E16" s="209"/>
      <c r="F16" s="209"/>
      <c r="G16" s="233"/>
      <c r="H16" s="210"/>
      <c r="I16" s="210"/>
      <c r="J16" s="210"/>
      <c r="K16" s="210"/>
      <c r="L16" s="211"/>
      <c r="M16" s="233"/>
      <c r="N16" s="212"/>
      <c r="O16" s="213" t="str">
        <f t="shared" si="1"/>
        <v/>
      </c>
      <c r="P16" s="152"/>
      <c r="Q16" s="389">
        <f>COUNTIF($D$8:D16,D16)</f>
        <v>0</v>
      </c>
      <c r="R16" s="388">
        <f t="shared" si="2"/>
        <v>0</v>
      </c>
      <c r="S16" s="388">
        <f t="shared" si="3"/>
        <v>0</v>
      </c>
      <c r="T16" s="393">
        <f t="shared" si="5"/>
        <v>0</v>
      </c>
      <c r="U16" s="136" t="b">
        <f t="shared" si="4"/>
        <v>1</v>
      </c>
    </row>
    <row r="17" spans="1:21" s="137" customFormat="1" ht="67.5" customHeight="1" thickBot="1" x14ac:dyDescent="0.4">
      <c r="A17" s="209">
        <v>10</v>
      </c>
      <c r="B17" s="347" t="s">
        <v>319</v>
      </c>
      <c r="C17" s="209" t="s">
        <v>4</v>
      </c>
      <c r="D17" s="348"/>
      <c r="E17" s="209"/>
      <c r="F17" s="209"/>
      <c r="G17" s="233"/>
      <c r="H17" s="210"/>
      <c r="I17" s="210"/>
      <c r="J17" s="210"/>
      <c r="K17" s="210"/>
      <c r="L17" s="211"/>
      <c r="M17" s="233"/>
      <c r="N17" s="212"/>
      <c r="O17" s="213" t="str">
        <f t="shared" si="1"/>
        <v/>
      </c>
      <c r="P17" s="209"/>
      <c r="Q17" s="389">
        <f>COUNTIF($D$8:D17,D17)</f>
        <v>0</v>
      </c>
      <c r="R17" s="388">
        <f t="shared" si="2"/>
        <v>0</v>
      </c>
      <c r="S17" s="388">
        <f t="shared" si="3"/>
        <v>0</v>
      </c>
      <c r="T17" s="393">
        <f t="shared" si="5"/>
        <v>0</v>
      </c>
      <c r="U17" s="136" t="b">
        <f t="shared" si="4"/>
        <v>1</v>
      </c>
    </row>
    <row r="18" spans="1:21" s="136" customFormat="1" ht="67.5" customHeight="1" thickBot="1" x14ac:dyDescent="0.4">
      <c r="A18" s="209">
        <v>11</v>
      </c>
      <c r="B18" s="347" t="s">
        <v>320</v>
      </c>
      <c r="C18" s="209" t="s">
        <v>21</v>
      </c>
      <c r="D18" s="348"/>
      <c r="E18" s="209"/>
      <c r="F18" s="209"/>
      <c r="G18" s="233"/>
      <c r="H18" s="210"/>
      <c r="I18" s="210"/>
      <c r="J18" s="210"/>
      <c r="K18" s="210"/>
      <c r="L18" s="211"/>
      <c r="M18" s="233"/>
      <c r="N18" s="212"/>
      <c r="O18" s="213" t="str">
        <f t="shared" si="1"/>
        <v/>
      </c>
      <c r="P18" s="152"/>
      <c r="Q18" s="389">
        <f>COUNTIF($D$8:D18,D18)</f>
        <v>0</v>
      </c>
      <c r="R18" s="388">
        <f t="shared" si="2"/>
        <v>0</v>
      </c>
      <c r="S18" s="388">
        <f t="shared" si="3"/>
        <v>0</v>
      </c>
      <c r="T18" s="393">
        <f t="shared" si="5"/>
        <v>0</v>
      </c>
      <c r="U18" s="136" t="b">
        <f t="shared" si="4"/>
        <v>1</v>
      </c>
    </row>
    <row r="19" spans="1:21" s="137" customFormat="1" ht="67.5" customHeight="1" thickBot="1" x14ac:dyDescent="0.4">
      <c r="A19" s="209">
        <v>12</v>
      </c>
      <c r="B19" s="347" t="s">
        <v>320</v>
      </c>
      <c r="C19" s="209" t="s">
        <v>5</v>
      </c>
      <c r="D19" s="348"/>
      <c r="E19" s="209"/>
      <c r="F19" s="209"/>
      <c r="G19" s="233"/>
      <c r="H19" s="210"/>
      <c r="I19" s="210"/>
      <c r="J19" s="210"/>
      <c r="K19" s="210"/>
      <c r="L19" s="211"/>
      <c r="M19" s="233"/>
      <c r="N19" s="212"/>
      <c r="O19" s="213" t="str">
        <f t="shared" si="1"/>
        <v/>
      </c>
      <c r="P19" s="209"/>
      <c r="Q19" s="389">
        <f>COUNTIF($D$8:D19,D19)</f>
        <v>0</v>
      </c>
      <c r="R19" s="388">
        <f t="shared" si="2"/>
        <v>0</v>
      </c>
      <c r="S19" s="388">
        <f t="shared" si="3"/>
        <v>0</v>
      </c>
      <c r="T19" s="393">
        <f t="shared" si="5"/>
        <v>0</v>
      </c>
      <c r="U19" s="136" t="b">
        <f t="shared" si="4"/>
        <v>1</v>
      </c>
    </row>
    <row r="20" spans="1:21" s="136" customFormat="1" ht="67.5" customHeight="1" thickBot="1" x14ac:dyDescent="0.4">
      <c r="A20" s="209">
        <v>13</v>
      </c>
      <c r="B20" s="347" t="s">
        <v>320</v>
      </c>
      <c r="C20" s="209" t="s">
        <v>359</v>
      </c>
      <c r="D20" s="348"/>
      <c r="E20" s="209"/>
      <c r="F20" s="209"/>
      <c r="G20" s="233"/>
      <c r="H20" s="210"/>
      <c r="I20" s="210"/>
      <c r="J20" s="210"/>
      <c r="K20" s="210"/>
      <c r="L20" s="211"/>
      <c r="M20" s="233"/>
      <c r="N20" s="212"/>
      <c r="O20" s="213" t="str">
        <f t="shared" si="1"/>
        <v/>
      </c>
      <c r="P20" s="152"/>
      <c r="Q20" s="389">
        <f>COUNTIF($D$8:D20,D20)</f>
        <v>0</v>
      </c>
      <c r="R20" s="388">
        <f t="shared" si="2"/>
        <v>0</v>
      </c>
      <c r="S20" s="388">
        <f t="shared" si="3"/>
        <v>0</v>
      </c>
      <c r="T20" s="393">
        <f t="shared" si="5"/>
        <v>0</v>
      </c>
      <c r="U20" s="136" t="b">
        <f t="shared" si="4"/>
        <v>1</v>
      </c>
    </row>
    <row r="21" spans="1:21" s="137" customFormat="1" ht="67.5" customHeight="1" thickBot="1" x14ac:dyDescent="0.4">
      <c r="A21" s="209">
        <v>14</v>
      </c>
      <c r="B21" s="347" t="s">
        <v>320</v>
      </c>
      <c r="C21" s="209" t="s">
        <v>450</v>
      </c>
      <c r="D21" s="348"/>
      <c r="E21" s="209"/>
      <c r="F21" s="209"/>
      <c r="G21" s="233"/>
      <c r="H21" s="210"/>
      <c r="I21" s="210"/>
      <c r="J21" s="210"/>
      <c r="K21" s="210"/>
      <c r="L21" s="211"/>
      <c r="M21" s="233"/>
      <c r="N21" s="212"/>
      <c r="O21" s="213" t="str">
        <f t="shared" si="1"/>
        <v/>
      </c>
      <c r="P21" s="209"/>
      <c r="Q21" s="389">
        <f>COUNTIF($D$8:D21,D21)</f>
        <v>0</v>
      </c>
      <c r="R21" s="388">
        <f t="shared" si="2"/>
        <v>0</v>
      </c>
      <c r="S21" s="388">
        <f t="shared" si="3"/>
        <v>0</v>
      </c>
      <c r="T21" s="393">
        <f t="shared" si="5"/>
        <v>0</v>
      </c>
      <c r="U21" s="136" t="b">
        <f t="shared" si="4"/>
        <v>1</v>
      </c>
    </row>
    <row r="22" spans="1:21" s="136" customFormat="1" ht="67.5" customHeight="1" thickBot="1" x14ac:dyDescent="0.4">
      <c r="A22" s="209">
        <v>15</v>
      </c>
      <c r="B22" s="347" t="s">
        <v>320</v>
      </c>
      <c r="C22" s="209" t="s">
        <v>4</v>
      </c>
      <c r="D22" s="348"/>
      <c r="E22" s="209"/>
      <c r="F22" s="209"/>
      <c r="G22" s="233"/>
      <c r="H22" s="210"/>
      <c r="I22" s="210"/>
      <c r="J22" s="210"/>
      <c r="K22" s="210"/>
      <c r="L22" s="211"/>
      <c r="M22" s="233"/>
      <c r="N22" s="212"/>
      <c r="O22" s="213" t="str">
        <f t="shared" si="1"/>
        <v/>
      </c>
      <c r="P22" s="152"/>
      <c r="Q22" s="389">
        <f>COUNTIF($D$8:D22,D22)</f>
        <v>0</v>
      </c>
      <c r="R22" s="388">
        <f t="shared" si="2"/>
        <v>0</v>
      </c>
      <c r="S22" s="388">
        <f t="shared" si="3"/>
        <v>0</v>
      </c>
      <c r="T22" s="393">
        <f t="shared" si="5"/>
        <v>0</v>
      </c>
      <c r="U22" s="136" t="b">
        <f t="shared" si="4"/>
        <v>1</v>
      </c>
    </row>
    <row r="23" spans="1:21" s="137" customFormat="1" ht="67.5" customHeight="1" thickBot="1" x14ac:dyDescent="0.4">
      <c r="A23" s="209">
        <v>16</v>
      </c>
      <c r="B23" s="347" t="s">
        <v>321</v>
      </c>
      <c r="C23" s="209" t="s">
        <v>21</v>
      </c>
      <c r="D23" s="348"/>
      <c r="E23" s="209"/>
      <c r="F23" s="209"/>
      <c r="G23" s="233"/>
      <c r="H23" s="210"/>
      <c r="I23" s="210"/>
      <c r="J23" s="210"/>
      <c r="K23" s="210"/>
      <c r="L23" s="211"/>
      <c r="M23" s="233"/>
      <c r="N23" s="212"/>
      <c r="O23" s="213" t="str">
        <f t="shared" si="1"/>
        <v/>
      </c>
      <c r="P23" s="209"/>
      <c r="Q23" s="389">
        <f>COUNTIF($D$8:D23,D23)</f>
        <v>0</v>
      </c>
      <c r="R23" s="388">
        <f t="shared" si="2"/>
        <v>0</v>
      </c>
      <c r="S23" s="388">
        <f t="shared" si="3"/>
        <v>0</v>
      </c>
      <c r="T23" s="393">
        <f t="shared" si="5"/>
        <v>0</v>
      </c>
      <c r="U23" s="136" t="b">
        <f t="shared" si="4"/>
        <v>1</v>
      </c>
    </row>
    <row r="24" spans="1:21" s="136" customFormat="1" ht="67.5" customHeight="1" thickBot="1" x14ac:dyDescent="0.4">
      <c r="A24" s="209">
        <v>17</v>
      </c>
      <c r="B24" s="347" t="s">
        <v>321</v>
      </c>
      <c r="C24" s="209" t="s">
        <v>5</v>
      </c>
      <c r="D24" s="348"/>
      <c r="E24" s="209"/>
      <c r="F24" s="209"/>
      <c r="G24" s="233"/>
      <c r="H24" s="210"/>
      <c r="I24" s="210"/>
      <c r="J24" s="210"/>
      <c r="K24" s="210"/>
      <c r="L24" s="211"/>
      <c r="M24" s="233"/>
      <c r="N24" s="212"/>
      <c r="O24" s="213" t="str">
        <f t="shared" si="1"/>
        <v/>
      </c>
      <c r="P24" s="152"/>
      <c r="Q24" s="389">
        <f>COUNTIF($D$8:D24,D24)</f>
        <v>0</v>
      </c>
      <c r="R24" s="388">
        <f t="shared" si="2"/>
        <v>0</v>
      </c>
      <c r="S24" s="388">
        <f t="shared" si="3"/>
        <v>0</v>
      </c>
      <c r="T24" s="393">
        <f t="shared" si="5"/>
        <v>0</v>
      </c>
      <c r="U24" s="136" t="b">
        <f t="shared" si="4"/>
        <v>1</v>
      </c>
    </row>
    <row r="25" spans="1:21" s="137" customFormat="1" ht="67.5" customHeight="1" thickBot="1" x14ac:dyDescent="0.4">
      <c r="A25" s="209">
        <v>18</v>
      </c>
      <c r="B25" s="347" t="s">
        <v>321</v>
      </c>
      <c r="C25" s="209" t="s">
        <v>359</v>
      </c>
      <c r="D25" s="348"/>
      <c r="E25" s="209"/>
      <c r="F25" s="209"/>
      <c r="G25" s="233"/>
      <c r="H25" s="210"/>
      <c r="I25" s="210"/>
      <c r="J25" s="210"/>
      <c r="K25" s="210"/>
      <c r="L25" s="211"/>
      <c r="M25" s="233"/>
      <c r="N25" s="212"/>
      <c r="O25" s="213" t="str">
        <f t="shared" si="1"/>
        <v/>
      </c>
      <c r="P25" s="209"/>
      <c r="Q25" s="389">
        <f>COUNTIF($D$8:D25,D25)</f>
        <v>0</v>
      </c>
      <c r="R25" s="388">
        <f t="shared" si="2"/>
        <v>0</v>
      </c>
      <c r="S25" s="388">
        <f t="shared" si="3"/>
        <v>0</v>
      </c>
      <c r="T25" s="393">
        <f t="shared" si="5"/>
        <v>0</v>
      </c>
      <c r="U25" s="136" t="b">
        <f t="shared" si="4"/>
        <v>1</v>
      </c>
    </row>
    <row r="26" spans="1:21" s="136" customFormat="1" ht="67.5" customHeight="1" thickBot="1" x14ac:dyDescent="0.4">
      <c r="A26" s="209">
        <v>19</v>
      </c>
      <c r="B26" s="347" t="s">
        <v>321</v>
      </c>
      <c r="C26" s="209" t="s">
        <v>450</v>
      </c>
      <c r="D26" s="348"/>
      <c r="E26" s="209"/>
      <c r="F26" s="209"/>
      <c r="G26" s="233"/>
      <c r="H26" s="210"/>
      <c r="I26" s="210"/>
      <c r="J26" s="210"/>
      <c r="K26" s="210"/>
      <c r="L26" s="211"/>
      <c r="M26" s="233"/>
      <c r="N26" s="212"/>
      <c r="O26" s="213" t="str">
        <f t="shared" si="1"/>
        <v/>
      </c>
      <c r="P26" s="152"/>
      <c r="Q26" s="389">
        <f>COUNTIF($D$8:D26,D26)</f>
        <v>0</v>
      </c>
      <c r="R26" s="388">
        <f t="shared" si="2"/>
        <v>0</v>
      </c>
      <c r="S26" s="388">
        <f t="shared" si="3"/>
        <v>0</v>
      </c>
      <c r="T26" s="393">
        <f t="shared" si="5"/>
        <v>0</v>
      </c>
      <c r="U26" s="136" t="b">
        <f t="shared" si="4"/>
        <v>1</v>
      </c>
    </row>
    <row r="27" spans="1:21" s="137" customFormat="1" ht="67.5" customHeight="1" thickBot="1" x14ac:dyDescent="0.4">
      <c r="A27" s="209">
        <v>20</v>
      </c>
      <c r="B27" s="347" t="s">
        <v>321</v>
      </c>
      <c r="C27" s="209" t="s">
        <v>4</v>
      </c>
      <c r="D27" s="348"/>
      <c r="E27" s="209"/>
      <c r="F27" s="209"/>
      <c r="G27" s="233"/>
      <c r="H27" s="210"/>
      <c r="I27" s="210"/>
      <c r="J27" s="210"/>
      <c r="K27" s="210"/>
      <c r="L27" s="211"/>
      <c r="M27" s="233"/>
      <c r="N27" s="212"/>
      <c r="O27" s="213" t="str">
        <f t="shared" si="1"/>
        <v/>
      </c>
      <c r="P27" s="209"/>
      <c r="Q27" s="389">
        <f>COUNTIF($D$8:D27,D27)</f>
        <v>0</v>
      </c>
      <c r="R27" s="388">
        <f t="shared" si="2"/>
        <v>0</v>
      </c>
      <c r="S27" s="388">
        <f t="shared" si="3"/>
        <v>0</v>
      </c>
      <c r="T27" s="393">
        <f t="shared" si="5"/>
        <v>0</v>
      </c>
      <c r="U27" s="136" t="b">
        <f t="shared" si="4"/>
        <v>1</v>
      </c>
    </row>
    <row r="28" spans="1:21" s="136" customFormat="1" ht="67.5" customHeight="1" thickBot="1" x14ac:dyDescent="0.4">
      <c r="A28" s="209">
        <v>21</v>
      </c>
      <c r="B28" s="347" t="s">
        <v>322</v>
      </c>
      <c r="C28" s="209" t="s">
        <v>359</v>
      </c>
      <c r="D28" s="348"/>
      <c r="E28" s="209"/>
      <c r="F28" s="209"/>
      <c r="G28" s="233"/>
      <c r="H28" s="210"/>
      <c r="I28" s="210"/>
      <c r="J28" s="210"/>
      <c r="K28" s="210"/>
      <c r="L28" s="211"/>
      <c r="M28" s="233"/>
      <c r="N28" s="212"/>
      <c r="O28" s="213" t="str">
        <f t="shared" si="1"/>
        <v/>
      </c>
      <c r="P28" s="152"/>
      <c r="Q28" s="389">
        <f>COUNTIF($D$8:D28,D28)</f>
        <v>0</v>
      </c>
      <c r="R28" s="388">
        <f t="shared" si="2"/>
        <v>0</v>
      </c>
      <c r="S28" s="388">
        <f t="shared" si="3"/>
        <v>0</v>
      </c>
      <c r="T28" s="393">
        <f t="shared" si="5"/>
        <v>0</v>
      </c>
      <c r="U28" s="136" t="b">
        <f t="shared" si="4"/>
        <v>1</v>
      </c>
    </row>
    <row r="29" spans="1:21" s="137" customFormat="1" ht="67.5" customHeight="1" thickBot="1" x14ac:dyDescent="0.4">
      <c r="A29" s="209">
        <v>22</v>
      </c>
      <c r="B29" s="347" t="s">
        <v>322</v>
      </c>
      <c r="C29" s="209" t="s">
        <v>450</v>
      </c>
      <c r="D29" s="348"/>
      <c r="E29" s="209"/>
      <c r="F29" s="209"/>
      <c r="G29" s="233"/>
      <c r="H29" s="210"/>
      <c r="I29" s="210"/>
      <c r="J29" s="210"/>
      <c r="K29" s="210"/>
      <c r="L29" s="211"/>
      <c r="M29" s="233"/>
      <c r="N29" s="212"/>
      <c r="O29" s="213" t="str">
        <f t="shared" si="1"/>
        <v/>
      </c>
      <c r="P29" s="209"/>
      <c r="Q29" s="389">
        <f>COUNTIF($D$8:D29,D29)</f>
        <v>0</v>
      </c>
      <c r="R29" s="388">
        <f t="shared" si="2"/>
        <v>0</v>
      </c>
      <c r="S29" s="388">
        <f t="shared" si="3"/>
        <v>0</v>
      </c>
      <c r="T29" s="393">
        <f t="shared" si="5"/>
        <v>0</v>
      </c>
      <c r="U29" s="136" t="b">
        <f t="shared" si="4"/>
        <v>1</v>
      </c>
    </row>
    <row r="30" spans="1:21" s="136" customFormat="1" ht="67.5" customHeight="1" thickBot="1" x14ac:dyDescent="0.4">
      <c r="A30" s="209">
        <v>23</v>
      </c>
      <c r="B30" s="347" t="s">
        <v>322</v>
      </c>
      <c r="C30" s="209" t="s">
        <v>4</v>
      </c>
      <c r="D30" s="348"/>
      <c r="E30" s="209"/>
      <c r="F30" s="209"/>
      <c r="G30" s="233"/>
      <c r="H30" s="210"/>
      <c r="I30" s="210"/>
      <c r="J30" s="210"/>
      <c r="K30" s="210"/>
      <c r="L30" s="211"/>
      <c r="M30" s="233"/>
      <c r="N30" s="212"/>
      <c r="O30" s="213" t="str">
        <f t="shared" si="1"/>
        <v/>
      </c>
      <c r="P30" s="152"/>
      <c r="Q30" s="389">
        <f>COUNTIF($D$8:D30,D30)</f>
        <v>0</v>
      </c>
      <c r="R30" s="388">
        <f t="shared" si="2"/>
        <v>0</v>
      </c>
      <c r="S30" s="388">
        <f t="shared" si="3"/>
        <v>0</v>
      </c>
      <c r="T30" s="393">
        <f t="shared" si="5"/>
        <v>0</v>
      </c>
      <c r="U30" s="136" t="b">
        <f t="shared" si="4"/>
        <v>1</v>
      </c>
    </row>
    <row r="31" spans="1:21" s="137" customFormat="1" ht="67.5" customHeight="1" thickBot="1" x14ac:dyDescent="0.4">
      <c r="A31" s="209">
        <v>24</v>
      </c>
      <c r="B31" s="347"/>
      <c r="C31" s="209"/>
      <c r="D31" s="349"/>
      <c r="E31" s="209"/>
      <c r="F31" s="209"/>
      <c r="G31" s="233"/>
      <c r="H31" s="210"/>
      <c r="I31" s="210"/>
      <c r="J31" s="210"/>
      <c r="K31" s="210"/>
      <c r="L31" s="211"/>
      <c r="M31" s="233"/>
      <c r="N31" s="212"/>
      <c r="O31" s="213" t="str">
        <f t="shared" si="1"/>
        <v/>
      </c>
      <c r="P31" s="209"/>
      <c r="Q31" s="389">
        <f>COUNTIF($D$8:D31,D31)</f>
        <v>0</v>
      </c>
      <c r="R31" s="388">
        <f t="shared" si="2"/>
        <v>0</v>
      </c>
      <c r="S31" s="388">
        <f t="shared" si="3"/>
        <v>0</v>
      </c>
      <c r="T31" s="393">
        <f t="shared" si="5"/>
        <v>0</v>
      </c>
      <c r="U31" s="136" t="b">
        <f t="shared" si="4"/>
        <v>1</v>
      </c>
    </row>
    <row r="32" spans="1:21" s="136" customFormat="1" ht="67.5" customHeight="1" thickBot="1" x14ac:dyDescent="0.4">
      <c r="A32" s="209">
        <v>25</v>
      </c>
      <c r="B32" s="347"/>
      <c r="C32" s="209"/>
      <c r="D32" s="349"/>
      <c r="E32" s="209"/>
      <c r="F32" s="209"/>
      <c r="G32" s="233"/>
      <c r="H32" s="210"/>
      <c r="I32" s="210"/>
      <c r="J32" s="210"/>
      <c r="K32" s="210"/>
      <c r="L32" s="211"/>
      <c r="M32" s="233"/>
      <c r="N32" s="212"/>
      <c r="O32" s="213" t="str">
        <f t="shared" si="1"/>
        <v/>
      </c>
      <c r="P32" s="152"/>
      <c r="Q32" s="389">
        <f>COUNTIF($D$8:D32,D32)</f>
        <v>0</v>
      </c>
      <c r="R32" s="388">
        <f t="shared" si="2"/>
        <v>0</v>
      </c>
      <c r="S32" s="388">
        <f t="shared" si="3"/>
        <v>0</v>
      </c>
      <c r="T32" s="393">
        <f t="shared" si="5"/>
        <v>0</v>
      </c>
      <c r="U32" s="136" t="b">
        <f t="shared" si="4"/>
        <v>1</v>
      </c>
    </row>
    <row r="33" spans="1:21" s="137" customFormat="1" ht="67.5" customHeight="1" thickBot="1" x14ac:dyDescent="0.4">
      <c r="A33" s="209">
        <v>26</v>
      </c>
      <c r="B33" s="347"/>
      <c r="C33" s="209"/>
      <c r="D33" s="349"/>
      <c r="E33" s="209"/>
      <c r="F33" s="209"/>
      <c r="G33" s="233"/>
      <c r="H33" s="210"/>
      <c r="I33" s="210"/>
      <c r="J33" s="210"/>
      <c r="K33" s="210"/>
      <c r="L33" s="211"/>
      <c r="M33" s="233"/>
      <c r="N33" s="212"/>
      <c r="O33" s="213" t="str">
        <f t="shared" si="1"/>
        <v/>
      </c>
      <c r="P33" s="209"/>
      <c r="Q33" s="389">
        <f>COUNTIF($D$8:D33,D33)</f>
        <v>0</v>
      </c>
      <c r="R33" s="388">
        <f t="shared" si="2"/>
        <v>0</v>
      </c>
      <c r="S33" s="388">
        <f t="shared" si="3"/>
        <v>0</v>
      </c>
      <c r="T33" s="393">
        <f t="shared" si="5"/>
        <v>0</v>
      </c>
      <c r="U33" s="136" t="b">
        <f t="shared" si="4"/>
        <v>1</v>
      </c>
    </row>
    <row r="34" spans="1:21" s="136" customFormat="1" ht="67.5" customHeight="1" thickBot="1" x14ac:dyDescent="0.4">
      <c r="A34" s="209">
        <v>27</v>
      </c>
      <c r="B34" s="347"/>
      <c r="C34" s="209"/>
      <c r="D34" s="349"/>
      <c r="E34" s="209"/>
      <c r="F34" s="209"/>
      <c r="G34" s="233"/>
      <c r="H34" s="210"/>
      <c r="I34" s="210"/>
      <c r="J34" s="210"/>
      <c r="K34" s="210"/>
      <c r="L34" s="211"/>
      <c r="M34" s="233"/>
      <c r="N34" s="212"/>
      <c r="O34" s="213" t="str">
        <f t="shared" si="1"/>
        <v/>
      </c>
      <c r="P34" s="152"/>
      <c r="Q34" s="389">
        <f>COUNTIF($D$8:D34,D34)</f>
        <v>0</v>
      </c>
      <c r="R34" s="388">
        <f t="shared" si="2"/>
        <v>0</v>
      </c>
      <c r="S34" s="388">
        <f t="shared" si="3"/>
        <v>0</v>
      </c>
      <c r="T34" s="393">
        <f t="shared" si="5"/>
        <v>0</v>
      </c>
      <c r="U34" s="136" t="b">
        <f t="shared" si="4"/>
        <v>1</v>
      </c>
    </row>
    <row r="35" spans="1:21" s="137" customFormat="1" ht="67.5" customHeight="1" thickBot="1" x14ac:dyDescent="0.4">
      <c r="A35" s="209">
        <v>28</v>
      </c>
      <c r="B35" s="347"/>
      <c r="C35" s="209"/>
      <c r="D35" s="349"/>
      <c r="E35" s="209"/>
      <c r="F35" s="209"/>
      <c r="G35" s="233"/>
      <c r="H35" s="210"/>
      <c r="I35" s="210"/>
      <c r="J35" s="210"/>
      <c r="K35" s="210"/>
      <c r="L35" s="211"/>
      <c r="M35" s="233"/>
      <c r="N35" s="212"/>
      <c r="O35" s="213" t="str">
        <f t="shared" si="1"/>
        <v/>
      </c>
      <c r="P35" s="209"/>
      <c r="Q35" s="389">
        <f>COUNTIF($D$8:D35,D35)</f>
        <v>0</v>
      </c>
      <c r="R35" s="388">
        <f t="shared" si="2"/>
        <v>0</v>
      </c>
      <c r="S35" s="388">
        <f t="shared" si="3"/>
        <v>0</v>
      </c>
      <c r="T35" s="393">
        <f t="shared" si="5"/>
        <v>0</v>
      </c>
      <c r="U35" s="136" t="b">
        <f t="shared" si="4"/>
        <v>1</v>
      </c>
    </row>
    <row r="36" spans="1:21" s="136" customFormat="1" ht="67.5" customHeight="1" thickBot="1" x14ac:dyDescent="0.4">
      <c r="A36" s="209">
        <v>29</v>
      </c>
      <c r="B36" s="347"/>
      <c r="C36" s="209"/>
      <c r="D36" s="349"/>
      <c r="E36" s="209"/>
      <c r="F36" s="209"/>
      <c r="G36" s="233"/>
      <c r="H36" s="210"/>
      <c r="I36" s="210"/>
      <c r="J36" s="210"/>
      <c r="K36" s="210"/>
      <c r="L36" s="211"/>
      <c r="M36" s="233"/>
      <c r="N36" s="212"/>
      <c r="O36" s="213" t="str">
        <f t="shared" si="1"/>
        <v/>
      </c>
      <c r="P36" s="152"/>
      <c r="Q36" s="389">
        <f>COUNTIF($D$8:D36,D36)</f>
        <v>0</v>
      </c>
      <c r="R36" s="388">
        <f t="shared" si="2"/>
        <v>0</v>
      </c>
      <c r="S36" s="388">
        <f t="shared" si="3"/>
        <v>0</v>
      </c>
      <c r="T36" s="393">
        <f t="shared" si="5"/>
        <v>0</v>
      </c>
      <c r="U36" s="136" t="b">
        <f t="shared" si="4"/>
        <v>1</v>
      </c>
    </row>
    <row r="37" spans="1:21" s="137" customFormat="1" ht="67.5" customHeight="1" thickBot="1" x14ac:dyDescent="0.4">
      <c r="A37" s="209">
        <v>30</v>
      </c>
      <c r="B37" s="347"/>
      <c r="C37" s="209"/>
      <c r="D37" s="349"/>
      <c r="E37" s="209"/>
      <c r="F37" s="209"/>
      <c r="G37" s="233"/>
      <c r="H37" s="210"/>
      <c r="I37" s="210"/>
      <c r="J37" s="210"/>
      <c r="K37" s="210"/>
      <c r="L37" s="211"/>
      <c r="M37" s="233"/>
      <c r="N37" s="212"/>
      <c r="O37" s="213" t="str">
        <f t="shared" si="1"/>
        <v/>
      </c>
      <c r="P37" s="209"/>
      <c r="Q37" s="389">
        <f>COUNTIF($D$8:D37,D37)</f>
        <v>0</v>
      </c>
      <c r="R37" s="388">
        <f t="shared" si="2"/>
        <v>0</v>
      </c>
      <c r="S37" s="388">
        <f t="shared" si="3"/>
        <v>0</v>
      </c>
      <c r="T37" s="393">
        <f t="shared" si="5"/>
        <v>0</v>
      </c>
      <c r="U37" s="136" t="b">
        <f t="shared" si="4"/>
        <v>1</v>
      </c>
    </row>
    <row r="38" spans="1:21" s="136" customFormat="1" ht="67.5" customHeight="1" thickBot="1" x14ac:dyDescent="0.4">
      <c r="A38" s="209">
        <v>31</v>
      </c>
      <c r="B38" s="347"/>
      <c r="C38" s="209"/>
      <c r="D38" s="349"/>
      <c r="E38" s="209"/>
      <c r="F38" s="209"/>
      <c r="G38" s="233"/>
      <c r="H38" s="210"/>
      <c r="I38" s="210"/>
      <c r="J38" s="210"/>
      <c r="K38" s="210"/>
      <c r="L38" s="211"/>
      <c r="M38" s="233"/>
      <c r="N38" s="212"/>
      <c r="O38" s="213" t="str">
        <f t="shared" si="1"/>
        <v/>
      </c>
      <c r="P38" s="152"/>
      <c r="Q38" s="389">
        <f>COUNTIF($D$8:D38,D38)</f>
        <v>0</v>
      </c>
      <c r="R38" s="388">
        <f t="shared" si="2"/>
        <v>0</v>
      </c>
      <c r="S38" s="388">
        <f t="shared" si="3"/>
        <v>0</v>
      </c>
      <c r="T38" s="393">
        <f t="shared" si="5"/>
        <v>0</v>
      </c>
      <c r="U38" s="136" t="b">
        <f t="shared" si="4"/>
        <v>1</v>
      </c>
    </row>
    <row r="39" spans="1:21" s="137" customFormat="1" ht="67.5" customHeight="1" thickBot="1" x14ac:dyDescent="0.4">
      <c r="A39" s="209">
        <v>32</v>
      </c>
      <c r="B39" s="347"/>
      <c r="C39" s="209"/>
      <c r="D39" s="349"/>
      <c r="E39" s="209"/>
      <c r="F39" s="209"/>
      <c r="G39" s="233"/>
      <c r="H39" s="210"/>
      <c r="I39" s="210"/>
      <c r="J39" s="210"/>
      <c r="K39" s="210"/>
      <c r="L39" s="211"/>
      <c r="M39" s="233"/>
      <c r="N39" s="212"/>
      <c r="O39" s="213" t="str">
        <f t="shared" si="1"/>
        <v/>
      </c>
      <c r="P39" s="209"/>
      <c r="Q39" s="389">
        <f>COUNTIF($D$8:D39,D39)</f>
        <v>0</v>
      </c>
      <c r="R39" s="388">
        <f t="shared" si="2"/>
        <v>0</v>
      </c>
      <c r="S39" s="388">
        <f t="shared" si="3"/>
        <v>0</v>
      </c>
      <c r="T39" s="393">
        <f t="shared" si="5"/>
        <v>0</v>
      </c>
      <c r="U39" s="136" t="b">
        <f t="shared" si="4"/>
        <v>1</v>
      </c>
    </row>
    <row r="40" spans="1:21" s="136" customFormat="1" ht="67.5" customHeight="1" thickBot="1" x14ac:dyDescent="0.4">
      <c r="A40" s="209">
        <v>33</v>
      </c>
      <c r="B40" s="347"/>
      <c r="C40" s="209"/>
      <c r="D40" s="349"/>
      <c r="E40" s="209"/>
      <c r="F40" s="209"/>
      <c r="G40" s="233"/>
      <c r="H40" s="210"/>
      <c r="I40" s="210"/>
      <c r="J40" s="210"/>
      <c r="K40" s="210"/>
      <c r="L40" s="211"/>
      <c r="M40" s="233"/>
      <c r="N40" s="212"/>
      <c r="O40" s="213" t="str">
        <f t="shared" si="1"/>
        <v/>
      </c>
      <c r="P40" s="152"/>
      <c r="Q40" s="389">
        <f>COUNTIF($D$8:D40,D40)</f>
        <v>0</v>
      </c>
      <c r="R40" s="388">
        <f t="shared" si="2"/>
        <v>0</v>
      </c>
      <c r="S40" s="388">
        <f t="shared" si="3"/>
        <v>0</v>
      </c>
      <c r="T40" s="393">
        <f t="shared" si="5"/>
        <v>0</v>
      </c>
      <c r="U40" s="136" t="b">
        <f t="shared" si="4"/>
        <v>1</v>
      </c>
    </row>
    <row r="41" spans="1:21" s="137" customFormat="1" ht="67.5" customHeight="1" thickBot="1" x14ac:dyDescent="0.4">
      <c r="A41" s="209">
        <v>34</v>
      </c>
      <c r="B41" s="347"/>
      <c r="C41" s="209"/>
      <c r="D41" s="349"/>
      <c r="E41" s="209"/>
      <c r="F41" s="209"/>
      <c r="G41" s="233"/>
      <c r="H41" s="210"/>
      <c r="I41" s="210"/>
      <c r="J41" s="210"/>
      <c r="K41" s="210"/>
      <c r="L41" s="211"/>
      <c r="M41" s="233"/>
      <c r="N41" s="212"/>
      <c r="O41" s="213" t="str">
        <f t="shared" si="1"/>
        <v/>
      </c>
      <c r="P41" s="209"/>
      <c r="Q41" s="389">
        <f>COUNTIF($D$8:D41,D41)</f>
        <v>0</v>
      </c>
      <c r="R41" s="388">
        <f t="shared" si="2"/>
        <v>0</v>
      </c>
      <c r="S41" s="388">
        <f t="shared" si="3"/>
        <v>0</v>
      </c>
      <c r="T41" s="393">
        <f t="shared" si="5"/>
        <v>0</v>
      </c>
      <c r="U41" s="136" t="b">
        <f t="shared" si="4"/>
        <v>1</v>
      </c>
    </row>
    <row r="42" spans="1:21" s="136" customFormat="1" ht="67.5" customHeight="1" thickBot="1" x14ac:dyDescent="0.4">
      <c r="A42" s="209">
        <v>35</v>
      </c>
      <c r="B42" s="347"/>
      <c r="C42" s="209"/>
      <c r="D42" s="349"/>
      <c r="E42" s="209"/>
      <c r="F42" s="209"/>
      <c r="G42" s="233"/>
      <c r="H42" s="210"/>
      <c r="I42" s="210"/>
      <c r="J42" s="210"/>
      <c r="K42" s="210"/>
      <c r="L42" s="211"/>
      <c r="M42" s="233"/>
      <c r="N42" s="212"/>
      <c r="O42" s="213" t="str">
        <f t="shared" si="1"/>
        <v/>
      </c>
      <c r="P42" s="152"/>
      <c r="Q42" s="389">
        <f>COUNTIF($D$8:D42,D42)</f>
        <v>0</v>
      </c>
      <c r="R42" s="388">
        <f t="shared" si="2"/>
        <v>0</v>
      </c>
      <c r="S42" s="388">
        <f t="shared" si="3"/>
        <v>0</v>
      </c>
      <c r="T42" s="393">
        <f t="shared" si="5"/>
        <v>0</v>
      </c>
      <c r="U42" s="136" t="b">
        <f t="shared" si="4"/>
        <v>1</v>
      </c>
    </row>
    <row r="43" spans="1:21" s="137" customFormat="1" ht="67.5" customHeight="1" thickBot="1" x14ac:dyDescent="0.4">
      <c r="A43" s="209">
        <v>36</v>
      </c>
      <c r="B43" s="347"/>
      <c r="C43" s="209"/>
      <c r="D43" s="349"/>
      <c r="E43" s="209"/>
      <c r="F43" s="209"/>
      <c r="G43" s="233"/>
      <c r="H43" s="210"/>
      <c r="I43" s="210"/>
      <c r="J43" s="210"/>
      <c r="K43" s="210"/>
      <c r="L43" s="211"/>
      <c r="M43" s="233"/>
      <c r="N43" s="212"/>
      <c r="O43" s="213" t="str">
        <f t="shared" si="1"/>
        <v/>
      </c>
      <c r="P43" s="209"/>
      <c r="Q43" s="389">
        <f>COUNTIF($D$8:D43,D43)</f>
        <v>0</v>
      </c>
      <c r="R43" s="388">
        <f t="shared" si="2"/>
        <v>0</v>
      </c>
      <c r="S43" s="388">
        <f t="shared" si="3"/>
        <v>0</v>
      </c>
      <c r="T43" s="393">
        <f t="shared" si="5"/>
        <v>0</v>
      </c>
      <c r="U43" s="136" t="b">
        <f t="shared" si="4"/>
        <v>1</v>
      </c>
    </row>
    <row r="44" spans="1:21" s="136" customFormat="1" ht="67.5" customHeight="1" thickBot="1" x14ac:dyDescent="0.4">
      <c r="A44" s="209">
        <v>37</v>
      </c>
      <c r="B44" s="347"/>
      <c r="C44" s="209"/>
      <c r="D44" s="349"/>
      <c r="E44" s="209"/>
      <c r="F44" s="209"/>
      <c r="G44" s="233"/>
      <c r="H44" s="210"/>
      <c r="I44" s="210"/>
      <c r="J44" s="210"/>
      <c r="K44" s="210"/>
      <c r="L44" s="211"/>
      <c r="M44" s="233"/>
      <c r="N44" s="212"/>
      <c r="O44" s="213" t="str">
        <f t="shared" si="1"/>
        <v/>
      </c>
      <c r="P44" s="152"/>
      <c r="Q44" s="389">
        <f>COUNTIF($D$8:D44,D44)</f>
        <v>0</v>
      </c>
      <c r="R44" s="388">
        <f t="shared" si="2"/>
        <v>0</v>
      </c>
      <c r="S44" s="388">
        <f t="shared" si="3"/>
        <v>0</v>
      </c>
      <c r="T44" s="393">
        <f t="shared" si="5"/>
        <v>0</v>
      </c>
      <c r="U44" s="136" t="b">
        <f t="shared" si="4"/>
        <v>1</v>
      </c>
    </row>
    <row r="45" spans="1:21" s="137" customFormat="1" ht="67.5" customHeight="1" thickBot="1" x14ac:dyDescent="0.4">
      <c r="A45" s="209">
        <v>38</v>
      </c>
      <c r="B45" s="347"/>
      <c r="C45" s="209"/>
      <c r="D45" s="349"/>
      <c r="E45" s="209"/>
      <c r="F45" s="209"/>
      <c r="G45" s="233"/>
      <c r="H45" s="210"/>
      <c r="I45" s="210"/>
      <c r="J45" s="210"/>
      <c r="K45" s="210"/>
      <c r="L45" s="211"/>
      <c r="M45" s="233"/>
      <c r="N45" s="212"/>
      <c r="O45" s="213" t="str">
        <f t="shared" si="1"/>
        <v/>
      </c>
      <c r="P45" s="209"/>
      <c r="Q45" s="389">
        <f>COUNTIF($D$8:D45,D45)</f>
        <v>0</v>
      </c>
      <c r="R45" s="388">
        <f t="shared" si="2"/>
        <v>0</v>
      </c>
      <c r="S45" s="388">
        <f t="shared" si="3"/>
        <v>0</v>
      </c>
      <c r="T45" s="393">
        <f t="shared" si="5"/>
        <v>0</v>
      </c>
      <c r="U45" s="136" t="b">
        <f t="shared" si="4"/>
        <v>1</v>
      </c>
    </row>
    <row r="46" spans="1:21" s="136" customFormat="1" ht="67.5" customHeight="1" thickBot="1" x14ac:dyDescent="0.4">
      <c r="A46" s="209">
        <v>39</v>
      </c>
      <c r="B46" s="347"/>
      <c r="C46" s="209"/>
      <c r="D46" s="349"/>
      <c r="E46" s="209"/>
      <c r="F46" s="209"/>
      <c r="G46" s="233"/>
      <c r="H46" s="210"/>
      <c r="I46" s="210"/>
      <c r="J46" s="210"/>
      <c r="K46" s="210"/>
      <c r="L46" s="211"/>
      <c r="M46" s="233"/>
      <c r="N46" s="212"/>
      <c r="O46" s="213" t="str">
        <f t="shared" si="1"/>
        <v/>
      </c>
      <c r="P46" s="152"/>
      <c r="Q46" s="389">
        <f>COUNTIF($D$8:D46,D46)</f>
        <v>0</v>
      </c>
      <c r="R46" s="388">
        <f t="shared" si="2"/>
        <v>0</v>
      </c>
      <c r="S46" s="388">
        <f t="shared" si="3"/>
        <v>0</v>
      </c>
      <c r="T46" s="393">
        <f t="shared" si="5"/>
        <v>0</v>
      </c>
      <c r="U46" s="136" t="b">
        <f t="shared" si="4"/>
        <v>1</v>
      </c>
    </row>
    <row r="47" spans="1:21" s="137" customFormat="1" ht="67.5" customHeight="1" thickBot="1" x14ac:dyDescent="0.4">
      <c r="A47" s="209">
        <v>40</v>
      </c>
      <c r="B47" s="347"/>
      <c r="C47" s="209"/>
      <c r="D47" s="349"/>
      <c r="E47" s="209"/>
      <c r="F47" s="209"/>
      <c r="G47" s="233"/>
      <c r="H47" s="210"/>
      <c r="I47" s="210"/>
      <c r="J47" s="210"/>
      <c r="K47" s="210"/>
      <c r="L47" s="211"/>
      <c r="M47" s="233"/>
      <c r="N47" s="212"/>
      <c r="O47" s="213" t="str">
        <f t="shared" si="1"/>
        <v/>
      </c>
      <c r="P47" s="209"/>
      <c r="Q47" s="389">
        <f>COUNTIF($D$8:D47,D47)</f>
        <v>0</v>
      </c>
      <c r="R47" s="388">
        <f t="shared" si="2"/>
        <v>0</v>
      </c>
      <c r="S47" s="388">
        <f t="shared" si="3"/>
        <v>0</v>
      </c>
      <c r="T47" s="393">
        <f t="shared" si="5"/>
        <v>0</v>
      </c>
      <c r="U47" s="136" t="b">
        <f t="shared" si="4"/>
        <v>1</v>
      </c>
    </row>
    <row r="48" spans="1:21" s="136" customFormat="1" ht="67.5" customHeight="1" thickBot="1" x14ac:dyDescent="0.4">
      <c r="A48" s="209">
        <v>41</v>
      </c>
      <c r="B48" s="347"/>
      <c r="C48" s="209"/>
      <c r="D48" s="349"/>
      <c r="E48" s="209"/>
      <c r="F48" s="209"/>
      <c r="G48" s="233"/>
      <c r="H48" s="210"/>
      <c r="I48" s="210"/>
      <c r="J48" s="210"/>
      <c r="K48" s="210"/>
      <c r="L48" s="211"/>
      <c r="M48" s="233"/>
      <c r="N48" s="212"/>
      <c r="O48" s="213" t="str">
        <f t="shared" si="1"/>
        <v/>
      </c>
      <c r="P48" s="152"/>
      <c r="Q48" s="389">
        <f>COUNTIF($D$8:D48,D48)</f>
        <v>0</v>
      </c>
      <c r="R48" s="388">
        <f t="shared" si="2"/>
        <v>0</v>
      </c>
      <c r="S48" s="388">
        <f t="shared" si="3"/>
        <v>0</v>
      </c>
      <c r="T48" s="393">
        <f t="shared" si="5"/>
        <v>0</v>
      </c>
      <c r="U48" s="136" t="b">
        <f t="shared" si="4"/>
        <v>1</v>
      </c>
    </row>
    <row r="49" spans="1:21" s="137" customFormat="1" ht="67.5" customHeight="1" thickBot="1" x14ac:dyDescent="0.4">
      <c r="A49" s="209">
        <v>42</v>
      </c>
      <c r="B49" s="347"/>
      <c r="C49" s="209"/>
      <c r="D49" s="349"/>
      <c r="E49" s="209"/>
      <c r="F49" s="209"/>
      <c r="G49" s="233"/>
      <c r="H49" s="210"/>
      <c r="I49" s="210"/>
      <c r="J49" s="210"/>
      <c r="K49" s="210"/>
      <c r="L49" s="211"/>
      <c r="M49" s="233"/>
      <c r="N49" s="212"/>
      <c r="O49" s="213" t="str">
        <f t="shared" si="1"/>
        <v/>
      </c>
      <c r="P49" s="209"/>
      <c r="Q49" s="389">
        <f>COUNTIF($D$8:D49,D49)</f>
        <v>0</v>
      </c>
      <c r="R49" s="388">
        <f t="shared" si="2"/>
        <v>0</v>
      </c>
      <c r="S49" s="388">
        <f t="shared" si="3"/>
        <v>0</v>
      </c>
      <c r="T49" s="393">
        <f t="shared" si="5"/>
        <v>0</v>
      </c>
      <c r="U49" s="136" t="b">
        <f t="shared" si="4"/>
        <v>1</v>
      </c>
    </row>
    <row r="50" spans="1:21" s="136" customFormat="1" ht="67.5" customHeight="1" thickBot="1" x14ac:dyDescent="0.4">
      <c r="A50" s="209">
        <v>43</v>
      </c>
      <c r="B50" s="347"/>
      <c r="C50" s="209"/>
      <c r="D50" s="349"/>
      <c r="E50" s="209"/>
      <c r="F50" s="209"/>
      <c r="G50" s="233"/>
      <c r="H50" s="210"/>
      <c r="I50" s="210"/>
      <c r="J50" s="210"/>
      <c r="K50" s="210"/>
      <c r="L50" s="211"/>
      <c r="M50" s="233"/>
      <c r="N50" s="212"/>
      <c r="O50" s="213" t="str">
        <f t="shared" si="1"/>
        <v/>
      </c>
      <c r="P50" s="152"/>
      <c r="Q50" s="389">
        <f>COUNTIF($D$8:D50,D50)</f>
        <v>0</v>
      </c>
      <c r="R50" s="388">
        <f t="shared" si="2"/>
        <v>0</v>
      </c>
      <c r="S50" s="388">
        <f t="shared" si="3"/>
        <v>0</v>
      </c>
      <c r="T50" s="393">
        <f t="shared" si="5"/>
        <v>0</v>
      </c>
      <c r="U50" s="136" t="b">
        <f t="shared" si="4"/>
        <v>1</v>
      </c>
    </row>
    <row r="51" spans="1:21" s="137" customFormat="1" ht="67.5" customHeight="1" thickBot="1" x14ac:dyDescent="0.4">
      <c r="A51" s="209">
        <v>44</v>
      </c>
      <c r="B51" s="347"/>
      <c r="C51" s="209"/>
      <c r="D51" s="349"/>
      <c r="E51" s="209"/>
      <c r="F51" s="209"/>
      <c r="G51" s="233"/>
      <c r="H51" s="210"/>
      <c r="I51" s="210"/>
      <c r="J51" s="210"/>
      <c r="K51" s="210"/>
      <c r="L51" s="211"/>
      <c r="M51" s="233"/>
      <c r="N51" s="212"/>
      <c r="O51" s="213" t="str">
        <f t="shared" si="1"/>
        <v/>
      </c>
      <c r="P51" s="209"/>
      <c r="Q51" s="389">
        <f>COUNTIF($D$8:D51,D51)</f>
        <v>0</v>
      </c>
      <c r="R51" s="388">
        <f t="shared" si="2"/>
        <v>0</v>
      </c>
      <c r="S51" s="388">
        <f t="shared" si="3"/>
        <v>0</v>
      </c>
      <c r="T51" s="393">
        <f t="shared" si="5"/>
        <v>0</v>
      </c>
      <c r="U51" s="136" t="b">
        <f t="shared" si="4"/>
        <v>1</v>
      </c>
    </row>
    <row r="52" spans="1:21" s="136" customFormat="1" ht="67.5" customHeight="1" thickBot="1" x14ac:dyDescent="0.4">
      <c r="A52" s="209">
        <v>45</v>
      </c>
      <c r="B52" s="347"/>
      <c r="C52" s="209"/>
      <c r="D52" s="349"/>
      <c r="E52" s="209"/>
      <c r="F52" s="209"/>
      <c r="G52" s="233"/>
      <c r="H52" s="210"/>
      <c r="I52" s="210"/>
      <c r="J52" s="210"/>
      <c r="K52" s="210"/>
      <c r="L52" s="211"/>
      <c r="M52" s="233"/>
      <c r="N52" s="212"/>
      <c r="O52" s="213" t="str">
        <f t="shared" si="1"/>
        <v/>
      </c>
      <c r="P52" s="152"/>
      <c r="Q52" s="389">
        <f>COUNTIF($D$8:D52,D52)</f>
        <v>0</v>
      </c>
      <c r="R52" s="388">
        <f t="shared" si="2"/>
        <v>0</v>
      </c>
      <c r="S52" s="388">
        <f t="shared" si="3"/>
        <v>0</v>
      </c>
      <c r="T52" s="393">
        <f t="shared" si="5"/>
        <v>0</v>
      </c>
      <c r="U52" s="136" t="b">
        <f t="shared" si="4"/>
        <v>1</v>
      </c>
    </row>
    <row r="53" spans="1:21" customFormat="1" ht="40.5" customHeight="1" x14ac:dyDescent="0.4">
      <c r="Q53" s="392">
        <f>COUNTIF($Q$8:$Q$52,1)</f>
        <v>0</v>
      </c>
      <c r="R53" s="345">
        <f>COUNTIF(R8:R52,1)</f>
        <v>0</v>
      </c>
      <c r="S53" s="390"/>
      <c r="T53" s="393">
        <f>COUNTIF(T8:T52,1)</f>
        <v>0</v>
      </c>
    </row>
    <row r="54" spans="1:21" customFormat="1" ht="40.5" customHeight="1" x14ac:dyDescent="0.4">
      <c r="Q54" s="392">
        <f>COUNTIF($R$8:$R$52,2)</f>
        <v>0</v>
      </c>
      <c r="R54" s="345"/>
      <c r="S54" s="390"/>
    </row>
    <row r="55" spans="1:21" customFormat="1" ht="40.5" customHeight="1" x14ac:dyDescent="0.4">
      <c r="Q55" s="392">
        <f>COUNTIF($R$8:$R$52,3)</f>
        <v>0</v>
      </c>
      <c r="R55" s="345"/>
      <c r="S55" s="390"/>
    </row>
    <row r="56" spans="1:21" customFormat="1" ht="40.5" customHeight="1" x14ac:dyDescent="0.2">
      <c r="Q56" s="390">
        <f>Q54+Q55</f>
        <v>0</v>
      </c>
      <c r="R56" s="390"/>
      <c r="S56" s="390"/>
    </row>
    <row r="57" spans="1:21" customFormat="1" ht="40.5" customHeight="1" x14ac:dyDescent="0.2">
      <c r="Q57" s="391"/>
      <c r="R57" s="391"/>
      <c r="S57" s="391"/>
    </row>
    <row r="58" spans="1:21" customFormat="1" ht="14.25" x14ac:dyDescent="0.2"/>
    <row r="59" spans="1:21" customFormat="1" ht="14.25" x14ac:dyDescent="0.2"/>
    <row r="60" spans="1:21" customFormat="1" ht="14.25" x14ac:dyDescent="0.2"/>
    <row r="61" spans="1:21" customFormat="1" ht="14.25" x14ac:dyDescent="0.2"/>
    <row r="62" spans="1:21" customFormat="1" ht="14.25" x14ac:dyDescent="0.2"/>
    <row r="63" spans="1:21" customFormat="1" ht="14.25" x14ac:dyDescent="0.2"/>
    <row r="64" spans="1:21" customFormat="1" ht="14.25" x14ac:dyDescent="0.2"/>
    <row r="65" customFormat="1" ht="14.25" x14ac:dyDescent="0.2"/>
    <row r="66" customFormat="1" ht="14.25" x14ac:dyDescent="0.2"/>
    <row r="67" customFormat="1" ht="14.25" x14ac:dyDescent="0.2"/>
    <row r="68" customFormat="1" ht="14.25" x14ac:dyDescent="0.2"/>
    <row r="69" customFormat="1" ht="14.25" x14ac:dyDescent="0.2"/>
    <row r="70" customFormat="1" ht="14.25" x14ac:dyDescent="0.2"/>
    <row r="71" customFormat="1" ht="14.25" x14ac:dyDescent="0.2"/>
    <row r="72" customFormat="1" ht="14.25" x14ac:dyDescent="0.2"/>
    <row r="73" customFormat="1" ht="14.25" x14ac:dyDescent="0.2"/>
    <row r="74" customFormat="1" ht="14.25" x14ac:dyDescent="0.2"/>
    <row r="75" customFormat="1" ht="14.25" x14ac:dyDescent="0.2"/>
    <row r="76" customFormat="1" ht="14.25" x14ac:dyDescent="0.2"/>
    <row r="77" customFormat="1" ht="14.25" x14ac:dyDescent="0.2"/>
    <row r="78" customFormat="1" ht="14.25" x14ac:dyDescent="0.2"/>
    <row r="79" customFormat="1" ht="14.25" x14ac:dyDescent="0.2"/>
    <row r="80" customFormat="1" ht="14.25" x14ac:dyDescent="0.2"/>
    <row r="81" customFormat="1" ht="14.25" x14ac:dyDescent="0.2"/>
    <row r="82" customFormat="1" ht="14.25" x14ac:dyDescent="0.2"/>
    <row r="83" customFormat="1" ht="14.25" x14ac:dyDescent="0.2"/>
    <row r="84" customFormat="1" ht="14.25" x14ac:dyDescent="0.2"/>
    <row r="85" customFormat="1" ht="14.25" x14ac:dyDescent="0.2"/>
    <row r="86" customFormat="1" ht="14.25" x14ac:dyDescent="0.2"/>
    <row r="87" customFormat="1" ht="14.25" x14ac:dyDescent="0.2"/>
    <row r="88" customFormat="1" ht="14.25" x14ac:dyDescent="0.2"/>
    <row r="89" customFormat="1" ht="14.25" x14ac:dyDescent="0.2"/>
    <row r="90" customFormat="1" ht="14.25" x14ac:dyDescent="0.2"/>
    <row r="91" customFormat="1" ht="14.25" x14ac:dyDescent="0.2"/>
    <row r="92" customFormat="1" ht="14.25" x14ac:dyDescent="0.2"/>
    <row r="93" customFormat="1" ht="14.25" x14ac:dyDescent="0.2"/>
    <row r="94" customFormat="1" ht="14.25" x14ac:dyDescent="0.2"/>
    <row r="95" customFormat="1" ht="14.25" x14ac:dyDescent="0.2"/>
    <row r="96" customFormat="1" ht="14.25" x14ac:dyDescent="0.2"/>
    <row r="97" customFormat="1" ht="14.25" x14ac:dyDescent="0.2"/>
    <row r="98" customFormat="1" ht="14.25" x14ac:dyDescent="0.2"/>
    <row r="99" customFormat="1" ht="14.25" x14ac:dyDescent="0.2"/>
    <row r="100" customFormat="1" ht="14.25" x14ac:dyDescent="0.2"/>
    <row r="101" customFormat="1" ht="14.25" x14ac:dyDescent="0.2"/>
    <row r="102" customFormat="1" ht="14.25" x14ac:dyDescent="0.2"/>
    <row r="103" customFormat="1" ht="14.25" x14ac:dyDescent="0.2"/>
    <row r="104" customFormat="1" ht="14.25" x14ac:dyDescent="0.2"/>
    <row r="105" customFormat="1" ht="14.25" x14ac:dyDescent="0.2"/>
    <row r="106" customFormat="1" ht="14.25" x14ac:dyDescent="0.2"/>
    <row r="107" customFormat="1" ht="14.25" x14ac:dyDescent="0.2"/>
    <row r="108" customFormat="1" ht="14.25" x14ac:dyDescent="0.2"/>
    <row r="109" customFormat="1" ht="14.25" x14ac:dyDescent="0.2"/>
    <row r="110" customFormat="1" ht="14.25" x14ac:dyDescent="0.2"/>
    <row r="111" customFormat="1" ht="14.25" x14ac:dyDescent="0.2"/>
    <row r="112" customFormat="1" ht="14.25" x14ac:dyDescent="0.2"/>
    <row r="113" customFormat="1" ht="14.25" x14ac:dyDescent="0.2"/>
    <row r="114" customFormat="1" ht="14.25" x14ac:dyDescent="0.2"/>
    <row r="115" customFormat="1" ht="14.25" x14ac:dyDescent="0.2"/>
    <row r="116" customFormat="1" ht="14.25" x14ac:dyDescent="0.2"/>
    <row r="117" customFormat="1" ht="14.25" x14ac:dyDescent="0.2"/>
    <row r="118" customFormat="1" ht="14.25" x14ac:dyDescent="0.2"/>
    <row r="119" customFormat="1" ht="14.25" x14ac:dyDescent="0.2"/>
    <row r="120" customFormat="1" ht="14.25" x14ac:dyDescent="0.2"/>
    <row r="121" customFormat="1" ht="14.25" x14ac:dyDescent="0.2"/>
    <row r="122" customFormat="1" ht="14.25" x14ac:dyDescent="0.2"/>
    <row r="123" customFormat="1" ht="14.25" x14ac:dyDescent="0.2"/>
    <row r="124" customFormat="1" ht="14.25" x14ac:dyDescent="0.2"/>
    <row r="125" customFormat="1" ht="14.25" x14ac:dyDescent="0.2"/>
    <row r="126" customFormat="1" ht="14.25" x14ac:dyDescent="0.2"/>
    <row r="127" customFormat="1" ht="14.25" x14ac:dyDescent="0.2"/>
    <row r="128" customFormat="1" ht="14.25" x14ac:dyDescent="0.2"/>
    <row r="129" customFormat="1" ht="14.25" x14ac:dyDescent="0.2"/>
    <row r="130" s="63" customFormat="1" ht="14.25" x14ac:dyDescent="0.2"/>
    <row r="131" s="63" customFormat="1" ht="14.25" x14ac:dyDescent="0.2"/>
    <row r="132" s="63" customFormat="1" ht="14.25" x14ac:dyDescent="0.2"/>
    <row r="133" s="63" customFormat="1" ht="14.25" x14ac:dyDescent="0.2"/>
    <row r="134" s="63" customFormat="1" ht="14.25" x14ac:dyDescent="0.2"/>
    <row r="135" s="63" customFormat="1" ht="14.25" x14ac:dyDescent="0.2"/>
    <row r="136" s="63" customFormat="1" ht="14.25" x14ac:dyDescent="0.2"/>
    <row r="137" s="63" customFormat="1" ht="14.25" x14ac:dyDescent="0.2"/>
    <row r="138" s="63" customFormat="1" ht="14.25" x14ac:dyDescent="0.2"/>
    <row r="139" s="63" customFormat="1" ht="14.25" x14ac:dyDescent="0.2"/>
    <row r="140" s="63" customFormat="1" ht="14.25" x14ac:dyDescent="0.2"/>
    <row r="141" s="63" customFormat="1" ht="14.25" x14ac:dyDescent="0.2"/>
    <row r="142" s="63" customFormat="1" ht="8.25" customHeight="1" x14ac:dyDescent="0.2"/>
    <row r="143" s="63" customFormat="1" ht="14.25" x14ac:dyDescent="0.2"/>
    <row r="144" s="63" customFormat="1" ht="14.25" x14ac:dyDescent="0.2"/>
    <row r="145" spans="2:19" ht="14.25" x14ac:dyDescent="0.2"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N145" s="63"/>
      <c r="O145" s="63"/>
      <c r="P145" s="63"/>
      <c r="Q145" s="63"/>
      <c r="R145" s="63"/>
    </row>
    <row r="146" spans="2:19" ht="14.25" x14ac:dyDescent="0.2"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N146" s="63"/>
      <c r="O146" s="63"/>
      <c r="P146" s="63"/>
      <c r="Q146" s="63"/>
      <c r="R146" s="63"/>
    </row>
    <row r="147" spans="2:19" ht="14.25" x14ac:dyDescent="0.2"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N147" s="63"/>
      <c r="O147" s="63"/>
      <c r="P147" s="63"/>
      <c r="Q147" s="63"/>
      <c r="R147" s="63"/>
    </row>
    <row r="148" spans="2:19" ht="14.25" x14ac:dyDescent="0.2"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N148" s="63"/>
      <c r="O148" s="63"/>
      <c r="P148" s="63"/>
      <c r="Q148" s="63"/>
      <c r="R148" s="63"/>
    </row>
    <row r="149" spans="2:19" ht="14.25" x14ac:dyDescent="0.2"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N149" s="63"/>
      <c r="O149" s="63"/>
      <c r="P149" s="63"/>
      <c r="Q149" s="63"/>
      <c r="R149" s="63"/>
    </row>
    <row r="150" spans="2:19" ht="14.25" x14ac:dyDescent="0.2"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N150" s="63"/>
      <c r="O150" s="63"/>
      <c r="P150" s="63"/>
    </row>
    <row r="151" spans="2:19" ht="14.25" x14ac:dyDescent="0.2"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N151" s="63"/>
      <c r="O151" s="63"/>
      <c r="P151" s="63"/>
      <c r="S151" s="63">
        <f>SUM(S8:S52)</f>
        <v>0</v>
      </c>
    </row>
    <row r="152" spans="2:19" ht="14.25" x14ac:dyDescent="0.2"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N152" s="63"/>
      <c r="O152" s="63"/>
      <c r="P152" s="63"/>
    </row>
    <row r="153" spans="2:19" ht="14.25" x14ac:dyDescent="0.2"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N153" s="63"/>
      <c r="O153" s="63"/>
      <c r="P153" s="63"/>
    </row>
    <row r="154" spans="2:19" ht="14.25" x14ac:dyDescent="0.2"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N154" s="63"/>
      <c r="O154" s="63"/>
      <c r="P154" s="63"/>
    </row>
    <row r="155" spans="2:19" ht="14.25" x14ac:dyDescent="0.2"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N155" s="63"/>
      <c r="O155" s="63"/>
      <c r="P155" s="63"/>
    </row>
    <row r="156" spans="2:19" ht="15.75" thickBot="1" x14ac:dyDescent="0.25">
      <c r="C156" s="394"/>
      <c r="D156" s="395"/>
    </row>
    <row r="157" spans="2:19" ht="15.75" thickTop="1" x14ac:dyDescent="0.2"/>
  </sheetData>
  <sheetProtection algorithmName="SHA-512" hashValue="cjNgftQFbvjOXc0UftNFO/luoxWRNE4ehtBWDpRhVOOKf/f6iYbjVmLu4XtXUNnnuXR5fHgDk21vD09Y6+y3VA==" saltValue="4UQWBA7shF2BT5P1RKXqIg==" spinCount="100000" sheet="1" objects="1" scenarios="1" formatCells="0" selectLockedCells="1"/>
  <mergeCells count="8">
    <mergeCell ref="A1:N1"/>
    <mergeCell ref="E2:L2"/>
    <mergeCell ref="A5:B5"/>
    <mergeCell ref="E3:H3"/>
    <mergeCell ref="C3:D3"/>
    <mergeCell ref="C4:D4"/>
    <mergeCell ref="E4:F4"/>
    <mergeCell ref="F5:G5"/>
  </mergeCells>
  <conditionalFormatting sqref="G8">
    <cfRule type="containsText" dxfId="524" priority="688" operator="containsText" text="مدير">
      <formula>NOT(ISERROR(SEARCH("مدير",G8)))</formula>
    </cfRule>
  </conditionalFormatting>
  <conditionalFormatting sqref="H8:K15 I16:K18 H19:K52">
    <cfRule type="containsText" dxfId="522" priority="677" operator="containsText" text="قيادة.وادارة">
      <formula>NOT(ISERROR(SEARCH("قيادة.وادارة",H8)))</formula>
    </cfRule>
    <cfRule type="containsText" dxfId="521" priority="678" operator="containsText" text="مدرسة.ومجتمع">
      <formula>NOT(ISERROR(SEARCH("مدرسة.ومجتمع",H8)))</formula>
    </cfRule>
    <cfRule type="containsText" dxfId="520" priority="679" operator="containsText" text="بيئة.الطالب">
      <formula>NOT(ISERROR(SEARCH("بيئة.الطالب",H8)))</formula>
    </cfRule>
    <cfRule type="containsText" dxfId="519" priority="680" operator="containsText" text="تعلم.وتعليم">
      <formula>NOT(ISERROR(SEARCH("تعلم.وتعليم",H8)))</formula>
    </cfRule>
    <cfRule type="containsText" dxfId="518" priority="681" operator="containsText" text="التخطيط.والتقييم">
      <formula>NOT(ISERROR(SEARCH("التخطيط.والتقييم",H8)))</formula>
    </cfRule>
    <cfRule type="containsText" dxfId="517" priority="682" operator="containsText" text="التنمية.المهنية">
      <formula>NOT(ISERROR(SEARCH("التنمية.المهنية",H8)))</formula>
    </cfRule>
    <cfRule type="containsText" dxfId="516" priority="683" operator="containsText" text="إدارة.الموارد">
      <formula>NOT(ISERROR(SEARCH("إدارة.الموارد",H8)))</formula>
    </cfRule>
    <cfRule type="containsText" dxfId="515" priority="684" operator="containsText" text="الاتصال.والتواصل">
      <formula>NOT(ISERROR(SEARCH("الاتصال.والتواصل",H8)))</formula>
    </cfRule>
    <cfRule type="containsText" dxfId="514" priority="685" operator="containsText" text="التعلم.المتمركز.حول.الطالب">
      <formula>NOT(ISERROR(SEARCH("التعلم.المتمركز.حول.الطالب",H8)))</formula>
    </cfRule>
    <cfRule type="containsText" dxfId="513" priority="686" operator="containsText" text="القيادة.والقيم.والرؤية">
      <formula>NOT(ISERROR(SEARCH("القيادة.والقيم.والرؤية",H8)))</formula>
    </cfRule>
  </conditionalFormatting>
  <conditionalFormatting sqref="H8:K15 I16:K18 H19:K52">
    <cfRule type="containsText" dxfId="510" priority="651" operator="containsText" text="أخرى.m">
      <formula>NOT(ISERROR(SEARCH("أخرى.m",H8)))</formula>
    </cfRule>
    <cfRule type="containsText" dxfId="509" priority="652" operator="containsText" text="حاجات تخصصية.m">
      <formula>NOT(ISERROR(SEARCH("حاجات تخصصية.m",H8)))</formula>
    </cfRule>
    <cfRule type="containsText" dxfId="508" priority="653" operator="containsText" text="مصادر.وسائل.الدعم.للتعلم.m">
      <formula>NOT(ISERROR(SEARCH("مصادر.وسائل.الدعم.للتعلم.m",H8)))</formula>
    </cfRule>
    <cfRule type="containsText" dxfId="507" priority="654" operator="containsText" text="مهارات.تشجيع.وتحفيز.الطلبة.m">
      <formula>NOT(ISERROR(SEARCH("مهارات.تشجيع.وتحفيز.الطلبة.m",H8)))</formula>
    </cfRule>
    <cfRule type="containsText" dxfId="506" priority="655" operator="containsText" text="بناء.وتحليل.الاختبارات.m">
      <formula>NOT(ISERROR(SEARCH("بناء.وتحليل.الاختبارات.m",H8)))</formula>
    </cfRule>
    <cfRule type="containsText" dxfId="505" priority="656" operator="containsText" text="استراتيجيات.التدريس.m">
      <formula>NOT(ISERROR(SEARCH("استراتيجيات.التدريس.m",H8)))</formula>
    </cfRule>
    <cfRule type="containsText" dxfId="504" priority="657" operator="containsText" text="الادارة.الصفية.m">
      <formula>NOT(ISERROR(SEARCH("الادارة.الصفية.m",H8)))</formula>
    </cfRule>
    <cfRule type="containsText" dxfId="503" priority="658" operator="containsText" text="التخطيط.m">
      <formula>NOT(ISERROR(SEARCH("التخطيط.m",H8)))</formula>
    </cfRule>
  </conditionalFormatting>
  <conditionalFormatting sqref="G8">
    <cfRule type="containsText" dxfId="499" priority="570" operator="containsText" text="معلمة">
      <formula>NOT(ISERROR(SEARCH("معلمة",G8)))</formula>
    </cfRule>
    <cfRule type="containsText" dxfId="498" priority="571" operator="containsText" text="معلم">
      <formula>NOT(ISERROR(SEARCH("معلم",G8)))</formula>
    </cfRule>
    <cfRule type="containsText" dxfId="497" priority="572" operator="containsText" text="معلم">
      <formula>NOT(ISERROR(SEARCH("معلم",G8)))</formula>
    </cfRule>
    <cfRule type="containsText" dxfId="496" priority="649" operator="containsText" text="معلم">
      <formula>NOT(ISERROR(SEARCH("معلم",G8)))</formula>
    </cfRule>
  </conditionalFormatting>
  <conditionalFormatting sqref="H8:K15 I16:K18 H19:K52">
    <cfRule type="containsText" dxfId="495" priority="641" operator="containsText" text="أخرى.m">
      <formula>NOT(ISERROR(SEARCH("أخرى.m",H8)))</formula>
    </cfRule>
    <cfRule type="containsText" dxfId="494" priority="642" operator="containsText" text="حاجات تخصصية.m">
      <formula>NOT(ISERROR(SEARCH("حاجات تخصصية.m",H8)))</formula>
    </cfRule>
    <cfRule type="containsText" dxfId="493" priority="643" operator="containsText" text="حاجات تخصصية.m">
      <formula>NOT(ISERROR(SEARCH("حاجات تخصصية.m",H8)))</formula>
    </cfRule>
    <cfRule type="containsText" dxfId="492" priority="644" operator="containsText" text="مهارات.تشجيع.وتحفيز.الطلبة.m">
      <formula>NOT(ISERROR(SEARCH("مهارات.تشجيع.وتحفيز.الطلبة.m",H8)))</formula>
    </cfRule>
    <cfRule type="containsText" dxfId="491" priority="645" operator="containsText" text="بناء.وتحليل.الاختبارات.m">
      <formula>NOT(ISERROR(SEARCH("بناء.وتحليل.الاختبارات.m",H8)))</formula>
    </cfRule>
    <cfRule type="containsText" dxfId="490" priority="646" operator="containsText" text="استراتيجيات.التدريس.m">
      <formula>NOT(ISERROR(SEARCH("استراتيجيات.التدريس.m",H8)))</formula>
    </cfRule>
    <cfRule type="containsText" dxfId="489" priority="647" operator="containsText" text="الادارة.الصفية.m">
      <formula>NOT(ISERROR(SEARCH("الادارة.الصفية.m",H8)))</formula>
    </cfRule>
    <cfRule type="containsText" dxfId="488" priority="648" operator="containsText" text="التخطيط.m">
      <formula>NOT(ISERROR(SEARCH("التخطيط.m",H8)))</formula>
    </cfRule>
  </conditionalFormatting>
  <conditionalFormatting sqref="G8">
    <cfRule type="containsText" dxfId="487" priority="640" operator="containsText" text="معلم">
      <formula>NOT(ISERROR(SEARCH("معلم",G8)))</formula>
    </cfRule>
  </conditionalFormatting>
  <conditionalFormatting sqref="H8:K15 I16:K18 H19:K52">
    <cfRule type="containsText" dxfId="486" priority="611" operator="containsText" text="متابعة.الخطط.المدرسية.m">
      <formula>NOT(ISERROR(SEARCH("متابعة.الخطط.المدرسية.m",H8)))</formula>
    </cfRule>
    <cfRule type="containsText" dxfId="485" priority="617" operator="containsText" text="متابعة.الخطط.المدرسية.f">
      <formula>NOT(ISERROR(SEARCH("متابعة.الخطط.المدرسية.f",H8)))</formula>
    </cfRule>
    <cfRule type="containsText" dxfId="484" priority="636" operator="containsText" text="أخرى.f">
      <formula>NOT(ISERROR(SEARCH("أخرى.f",H8)))</formula>
    </cfRule>
    <cfRule type="containsText" dxfId="483" priority="639" operator="containsText" text="أخرى.m">
      <formula>NOT(ISERROR(SEARCH("أخرى.m",H8)))</formula>
    </cfRule>
  </conditionalFormatting>
  <conditionalFormatting sqref="N8:O52">
    <cfRule type="containsText" dxfId="482" priority="608" operator="containsText" text="عدم.الالتزام.بالبرنامج">
      <formula>NOT(ISERROR(SEARCH("عدم.الالتزام.بالبرنامج",N8)))</formula>
    </cfRule>
  </conditionalFormatting>
  <conditionalFormatting sqref="G8">
    <cfRule type="containsText" dxfId="481" priority="604" operator="containsText" text="مديرة">
      <formula>NOT(ISERROR(SEARCH("مديرة",G8)))</formula>
    </cfRule>
    <cfRule type="containsText" dxfId="480" priority="605" operator="containsText" text="مديرة">
      <formula>NOT(ISERROR(SEARCH("مديرة",G8)))</formula>
    </cfRule>
  </conditionalFormatting>
  <conditionalFormatting sqref="H8:K15 I16:K18 H19:K52">
    <cfRule type="containsText" dxfId="479" priority="594" operator="containsText" text="أخرى.f">
      <formula>NOT(ISERROR(SEARCH("أخرى.f",H8)))</formula>
    </cfRule>
    <cfRule type="containsText" dxfId="478" priority="595" operator="containsText" text="متابعة.الخطط.المدرسية.f">
      <formula>NOT(ISERROR(SEARCH("متابعة.الخطط.المدرسية.f",H8)))</formula>
    </cfRule>
    <cfRule type="containsText" dxfId="477" priority="596" operator="containsText" text="التنمية.المهنية.f">
      <formula>NOT(ISERROR(SEARCH("التنمية.المهنية.f",H8)))</formula>
    </cfRule>
    <cfRule type="containsText" dxfId="476" priority="597" operator="containsText" text="إدارة.الموارد.f">
      <formula>NOT(ISERROR(SEARCH("إدارة.الموارد.f",H8)))</formula>
    </cfRule>
    <cfRule type="containsText" dxfId="475" priority="598" operator="containsText" text="الاتصال.والتواصل.f">
      <formula>NOT(ISERROR(SEARCH("الاتصال.والتواصل.f",H8)))</formula>
    </cfRule>
    <cfRule type="containsText" dxfId="474" priority="599" operator="containsText" text="التخطيط.والتقييم.f">
      <formula>NOT(ISERROR(SEARCH("التخطيط.والتقييم.f",H8)))</formula>
    </cfRule>
    <cfRule type="containsText" dxfId="473" priority="600" operator="containsText" text="التعلم.المتمركز.حول.الطالب.f">
      <formula>NOT(ISERROR(SEARCH("التعلم.المتمركز.حول.الطالب.f",H8)))</formula>
    </cfRule>
    <cfRule type="containsText" dxfId="472" priority="603" operator="containsText" text="القيادة.والقيم.والرؤية.f">
      <formula>NOT(ISERROR(SEARCH("القيادة.والقيم.والرؤية.f",H8)))</formula>
    </cfRule>
  </conditionalFormatting>
  <conditionalFormatting sqref="G8">
    <cfRule type="containsText" dxfId="471" priority="573" operator="containsText" text="معلمة">
      <formula>NOT(ISERROR(SEARCH("معلمة",G8)))</formula>
    </cfRule>
  </conditionalFormatting>
  <conditionalFormatting sqref="H8:K15 I16:K18 H19:K52">
    <cfRule type="containsText" dxfId="470" priority="562" operator="containsText" text="حاجات تخصصية.f">
      <formula>NOT(ISERROR(SEARCH("حاجات تخصصية.f",H8)))</formula>
    </cfRule>
    <cfRule type="containsText" dxfId="469" priority="563" operator="containsText" text="مصادر.وسائل.الدعم.للتعلم.f">
      <formula>NOT(ISERROR(SEARCH("مصادر.وسائل.الدعم.للتعلم.f",H8)))</formula>
    </cfRule>
    <cfRule type="containsText" dxfId="468" priority="564" operator="containsText" text="مهارات.تشجيع.وتحفيز.الطلبة.f">
      <formula>NOT(ISERROR(SEARCH("مهارات.تشجيع.وتحفيز.الطلبة.f",H8)))</formula>
    </cfRule>
    <cfRule type="containsText" dxfId="467" priority="565" operator="containsText" text="بناء.وتحليل.الاختبارات.f">
      <formula>NOT(ISERROR(SEARCH("بناء.وتحليل.الاختبارات.f",H8)))</formula>
    </cfRule>
    <cfRule type="containsText" dxfId="466" priority="566" operator="containsText" text="استراتيجيات.التدريس.f">
      <formula>NOT(ISERROR(SEARCH("استراتيجيات.التدريس.f",H8)))</formula>
    </cfRule>
    <cfRule type="containsText" dxfId="465" priority="567" operator="containsText" text="التقويم.f">
      <formula>NOT(ISERROR(SEARCH("التقويم.f",H8)))</formula>
    </cfRule>
    <cfRule type="containsText" dxfId="464" priority="568" operator="containsText" text="الادارة.الصفية.f">
      <formula>NOT(ISERROR(SEARCH("الادارة.الصفية.f",H8)))</formula>
    </cfRule>
    <cfRule type="containsText" dxfId="463" priority="569" operator="containsText" text="التخطيط.f">
      <formula>NOT(ISERROR(SEARCH("التخطيط.f",H8)))</formula>
    </cfRule>
  </conditionalFormatting>
  <conditionalFormatting sqref="N8:O8 O9:O52">
    <cfRule type="containsText" dxfId="462" priority="560" stopIfTrue="1" operator="containsText" text="لم ينفذ">
      <formula>NOT(ISERROR(SEARCH("لم ينفذ",N8)))</formula>
    </cfRule>
  </conditionalFormatting>
  <conditionalFormatting sqref="M8:M52">
    <cfRule type="cellIs" dxfId="461" priority="558" operator="equal">
      <formula>"لم ينفذ"</formula>
    </cfRule>
  </conditionalFormatting>
  <conditionalFormatting sqref="G8">
    <cfRule type="cellIs" dxfId="459" priority="491" operator="equal">
      <formula>"عضو.قسم"</formula>
    </cfRule>
    <cfRule type="cellIs" dxfId="458" priority="506" operator="equal">
      <formula>"رئيس.قسم"</formula>
    </cfRule>
    <cfRule type="cellIs" dxfId="457" priority="520" operator="equal">
      <formula>"مدرسة"</formula>
    </cfRule>
    <cfRule type="cellIs" dxfId="456" priority="533" operator="equal">
      <formula>"مدير"</formula>
    </cfRule>
    <cfRule type="cellIs" dxfId="455" priority="545" operator="equal">
      <formula>"معلم"</formula>
    </cfRule>
    <cfRule type="cellIs" dxfId="454" priority="556" operator="equal">
      <formula>"مشرف"</formula>
    </cfRule>
  </conditionalFormatting>
  <conditionalFormatting sqref="G9:G15 G19:G52">
    <cfRule type="containsText" dxfId="327" priority="313" operator="containsText" text="مدير">
      <formula>NOT(ISERROR(SEARCH("مدير",G9)))</formula>
    </cfRule>
  </conditionalFormatting>
  <conditionalFormatting sqref="G9:G15 G19:G52">
    <cfRule type="containsText" dxfId="326" priority="305" operator="containsText" text="معلمة">
      <formula>NOT(ISERROR(SEARCH("معلمة",G9)))</formula>
    </cfRule>
    <cfRule type="containsText" dxfId="325" priority="306" operator="containsText" text="معلم">
      <formula>NOT(ISERROR(SEARCH("معلم",G9)))</formula>
    </cfRule>
    <cfRule type="containsText" dxfId="324" priority="307" operator="containsText" text="معلم">
      <formula>NOT(ISERROR(SEARCH("معلم",G9)))</formula>
    </cfRule>
    <cfRule type="containsText" dxfId="323" priority="312" operator="containsText" text="معلم">
      <formula>NOT(ISERROR(SEARCH("معلم",G9)))</formula>
    </cfRule>
  </conditionalFormatting>
  <conditionalFormatting sqref="G9:G15 G19:G52">
    <cfRule type="containsText" dxfId="322" priority="311" operator="containsText" text="معلم">
      <formula>NOT(ISERROR(SEARCH("معلم",G9)))</formula>
    </cfRule>
  </conditionalFormatting>
  <conditionalFormatting sqref="G9:G15 G19:G52">
    <cfRule type="containsText" dxfId="321" priority="309" operator="containsText" text="مديرة">
      <formula>NOT(ISERROR(SEARCH("مديرة",G9)))</formula>
    </cfRule>
    <cfRule type="containsText" dxfId="320" priority="310" operator="containsText" text="مديرة">
      <formula>NOT(ISERROR(SEARCH("مديرة",G9)))</formula>
    </cfRule>
  </conditionalFormatting>
  <conditionalFormatting sqref="G9:G15 G19:G52">
    <cfRule type="containsText" dxfId="319" priority="308" operator="containsText" text="معلمة">
      <formula>NOT(ISERROR(SEARCH("معلمة",G9)))</formula>
    </cfRule>
  </conditionalFormatting>
  <conditionalFormatting sqref="G9:G15 G19:G52">
    <cfRule type="cellIs" dxfId="318" priority="299" operator="equal">
      <formula>"عضو.قسم"</formula>
    </cfRule>
    <cfRule type="cellIs" dxfId="317" priority="300" operator="equal">
      <formula>"رئيس.قسم"</formula>
    </cfRule>
    <cfRule type="cellIs" dxfId="316" priority="301" operator="equal">
      <formula>"مدرسة"</formula>
    </cfRule>
    <cfRule type="cellIs" dxfId="315" priority="302" operator="equal">
      <formula>"مدير"</formula>
    </cfRule>
    <cfRule type="cellIs" dxfId="314" priority="303" operator="equal">
      <formula>"معلم"</formula>
    </cfRule>
    <cfRule type="cellIs" dxfId="313" priority="304" operator="equal">
      <formula>"مشرف"</formula>
    </cfRule>
  </conditionalFormatting>
  <conditionalFormatting sqref="L8">
    <cfRule type="notContainsBlanks" dxfId="312" priority="298">
      <formula>LEN(TRIM(L8))&gt;0</formula>
    </cfRule>
  </conditionalFormatting>
  <conditionalFormatting sqref="L9:L52">
    <cfRule type="notContainsBlanks" dxfId="311" priority="297">
      <formula>LEN(TRIM(L9))&gt;0</formula>
    </cfRule>
  </conditionalFormatting>
  <conditionalFormatting sqref="K8">
    <cfRule type="notContainsBlanks" dxfId="310" priority="296">
      <formula>LEN(TRIM(K8))&gt;0</formula>
    </cfRule>
  </conditionalFormatting>
  <conditionalFormatting sqref="K9:K52">
    <cfRule type="notContainsBlanks" dxfId="309" priority="295">
      <formula>LEN(TRIM(K9))&gt;0</formula>
    </cfRule>
  </conditionalFormatting>
  <conditionalFormatting sqref="I8:I52">
    <cfRule type="notContainsBlanks" dxfId="202" priority="188">
      <formula>LEN(TRIM(I8))&gt;0</formula>
    </cfRule>
  </conditionalFormatting>
  <conditionalFormatting sqref="H16:H18">
    <cfRule type="containsText" dxfId="201" priority="178" operator="containsText" text="قيادة.وادارة">
      <formula>NOT(ISERROR(SEARCH("قيادة.وادارة",H16)))</formula>
    </cfRule>
    <cfRule type="containsText" dxfId="200" priority="179" operator="containsText" text="مدرسة.ومجتمع">
      <formula>NOT(ISERROR(SEARCH("مدرسة.ومجتمع",H16)))</formula>
    </cfRule>
    <cfRule type="containsText" dxfId="199" priority="180" operator="containsText" text="بيئة.الطالب">
      <formula>NOT(ISERROR(SEARCH("بيئة.الطالب",H16)))</formula>
    </cfRule>
    <cfRule type="containsText" dxfId="198" priority="181" operator="containsText" text="تعلم.وتعليم">
      <formula>NOT(ISERROR(SEARCH("تعلم.وتعليم",H16)))</formula>
    </cfRule>
    <cfRule type="containsText" dxfId="197" priority="182" operator="containsText" text="التخطيط.والتقييم">
      <formula>NOT(ISERROR(SEARCH("التخطيط.والتقييم",H16)))</formula>
    </cfRule>
    <cfRule type="containsText" dxfId="196" priority="183" operator="containsText" text="التنمية.المهنية">
      <formula>NOT(ISERROR(SEARCH("التنمية.المهنية",H16)))</formula>
    </cfRule>
    <cfRule type="containsText" dxfId="195" priority="184" operator="containsText" text="إدارة.الموارد">
      <formula>NOT(ISERROR(SEARCH("إدارة.الموارد",H16)))</formula>
    </cfRule>
    <cfRule type="containsText" dxfId="194" priority="185" operator="containsText" text="الاتصال.والتواصل">
      <formula>NOT(ISERROR(SEARCH("الاتصال.والتواصل",H16)))</formula>
    </cfRule>
    <cfRule type="containsText" dxfId="193" priority="186" operator="containsText" text="التعلم.المتمركز.حول.الطالب">
      <formula>NOT(ISERROR(SEARCH("التعلم.المتمركز.حول.الطالب",H16)))</formula>
    </cfRule>
    <cfRule type="containsText" dxfId="192" priority="187" operator="containsText" text="القيادة.والقيم.والرؤية">
      <formula>NOT(ISERROR(SEARCH("القيادة.والقيم.والرؤية",H16)))</formula>
    </cfRule>
  </conditionalFormatting>
  <conditionalFormatting sqref="H16:H18">
    <cfRule type="containsText" dxfId="191" priority="170" operator="containsText" text="أخرى.m">
      <formula>NOT(ISERROR(SEARCH("أخرى.m",H16)))</formula>
    </cfRule>
    <cfRule type="containsText" dxfId="190" priority="171" operator="containsText" text="حاجات تخصصية.m">
      <formula>NOT(ISERROR(SEARCH("حاجات تخصصية.m",H16)))</formula>
    </cfRule>
    <cfRule type="containsText" dxfId="189" priority="172" operator="containsText" text="مصادر.وسائل.الدعم.للتعلم.m">
      <formula>NOT(ISERROR(SEARCH("مصادر.وسائل.الدعم.للتعلم.m",H16)))</formula>
    </cfRule>
    <cfRule type="containsText" dxfId="188" priority="173" operator="containsText" text="مهارات.تشجيع.وتحفيز.الطلبة.m">
      <formula>NOT(ISERROR(SEARCH("مهارات.تشجيع.وتحفيز.الطلبة.m",H16)))</formula>
    </cfRule>
    <cfRule type="containsText" dxfId="187" priority="174" operator="containsText" text="بناء.وتحليل.الاختبارات.m">
      <formula>NOT(ISERROR(SEARCH("بناء.وتحليل.الاختبارات.m",H16)))</formula>
    </cfRule>
    <cfRule type="containsText" dxfId="186" priority="175" operator="containsText" text="استراتيجيات.التدريس.m">
      <formula>NOT(ISERROR(SEARCH("استراتيجيات.التدريس.m",H16)))</formula>
    </cfRule>
    <cfRule type="containsText" dxfId="185" priority="176" operator="containsText" text="الادارة.الصفية.m">
      <formula>NOT(ISERROR(SEARCH("الادارة.الصفية.m",H16)))</formula>
    </cfRule>
    <cfRule type="containsText" dxfId="184" priority="177" operator="containsText" text="التخطيط.m">
      <formula>NOT(ISERROR(SEARCH("التخطيط.m",H16)))</formula>
    </cfRule>
  </conditionalFormatting>
  <conditionalFormatting sqref="H16:H18">
    <cfRule type="containsText" dxfId="183" priority="162" operator="containsText" text="أخرى.m">
      <formula>NOT(ISERROR(SEARCH("أخرى.m",H16)))</formula>
    </cfRule>
    <cfRule type="containsText" dxfId="182" priority="163" operator="containsText" text="حاجات تخصصية.m">
      <formula>NOT(ISERROR(SEARCH("حاجات تخصصية.m",H16)))</formula>
    </cfRule>
    <cfRule type="containsText" dxfId="181" priority="164" operator="containsText" text="حاجات تخصصية.m">
      <formula>NOT(ISERROR(SEARCH("حاجات تخصصية.m",H16)))</formula>
    </cfRule>
    <cfRule type="containsText" dxfId="180" priority="165" operator="containsText" text="مهارات.تشجيع.وتحفيز.الطلبة.m">
      <formula>NOT(ISERROR(SEARCH("مهارات.تشجيع.وتحفيز.الطلبة.m",H16)))</formula>
    </cfRule>
    <cfRule type="containsText" dxfId="179" priority="166" operator="containsText" text="بناء.وتحليل.الاختبارات.m">
      <formula>NOT(ISERROR(SEARCH("بناء.وتحليل.الاختبارات.m",H16)))</formula>
    </cfRule>
    <cfRule type="containsText" dxfId="178" priority="167" operator="containsText" text="استراتيجيات.التدريس.m">
      <formula>NOT(ISERROR(SEARCH("استراتيجيات.التدريس.m",H16)))</formula>
    </cfRule>
    <cfRule type="containsText" dxfId="177" priority="168" operator="containsText" text="الادارة.الصفية.m">
      <formula>NOT(ISERROR(SEARCH("الادارة.الصفية.m",H16)))</formula>
    </cfRule>
    <cfRule type="containsText" dxfId="176" priority="169" operator="containsText" text="التخطيط.m">
      <formula>NOT(ISERROR(SEARCH("التخطيط.m",H16)))</formula>
    </cfRule>
  </conditionalFormatting>
  <conditionalFormatting sqref="H16:H18">
    <cfRule type="containsText" dxfId="175" priority="158" operator="containsText" text="متابعة.الخطط.المدرسية.m">
      <formula>NOT(ISERROR(SEARCH("متابعة.الخطط.المدرسية.m",H16)))</formula>
    </cfRule>
    <cfRule type="containsText" dxfId="174" priority="159" operator="containsText" text="متابعة.الخطط.المدرسية.f">
      <formula>NOT(ISERROR(SEARCH("متابعة.الخطط.المدرسية.f",H16)))</formula>
    </cfRule>
    <cfRule type="containsText" dxfId="173" priority="160" operator="containsText" text="أخرى.f">
      <formula>NOT(ISERROR(SEARCH("أخرى.f",H16)))</formula>
    </cfRule>
    <cfRule type="containsText" dxfId="172" priority="161" operator="containsText" text="أخرى.m">
      <formula>NOT(ISERROR(SEARCH("أخرى.m",H16)))</formula>
    </cfRule>
  </conditionalFormatting>
  <conditionalFormatting sqref="H16:H18">
    <cfRule type="containsText" dxfId="171" priority="150" operator="containsText" text="أخرى.f">
      <formula>NOT(ISERROR(SEARCH("أخرى.f",H16)))</formula>
    </cfRule>
    <cfRule type="containsText" dxfId="170" priority="151" operator="containsText" text="متابعة.الخطط.المدرسية.f">
      <formula>NOT(ISERROR(SEARCH("متابعة.الخطط.المدرسية.f",H16)))</formula>
    </cfRule>
    <cfRule type="containsText" dxfId="169" priority="152" operator="containsText" text="التنمية.المهنية.f">
      <formula>NOT(ISERROR(SEARCH("التنمية.المهنية.f",H16)))</formula>
    </cfRule>
    <cfRule type="containsText" dxfId="168" priority="153" operator="containsText" text="إدارة.الموارد.f">
      <formula>NOT(ISERROR(SEARCH("إدارة.الموارد.f",H16)))</formula>
    </cfRule>
    <cfRule type="containsText" dxfId="167" priority="154" operator="containsText" text="الاتصال.والتواصل.f">
      <formula>NOT(ISERROR(SEARCH("الاتصال.والتواصل.f",H16)))</formula>
    </cfRule>
    <cfRule type="containsText" dxfId="166" priority="155" operator="containsText" text="التخطيط.والتقييم.f">
      <formula>NOT(ISERROR(SEARCH("التخطيط.والتقييم.f",H16)))</formula>
    </cfRule>
    <cfRule type="containsText" dxfId="165" priority="156" operator="containsText" text="التعلم.المتمركز.حول.الطالب.f">
      <formula>NOT(ISERROR(SEARCH("التعلم.المتمركز.حول.الطالب.f",H16)))</formula>
    </cfRule>
    <cfRule type="containsText" dxfId="164" priority="157" operator="containsText" text="القيادة.والقيم.والرؤية.f">
      <formula>NOT(ISERROR(SEARCH("القيادة.والقيم.والرؤية.f",H16)))</formula>
    </cfRule>
  </conditionalFormatting>
  <conditionalFormatting sqref="H16:H18">
    <cfRule type="containsText" dxfId="163" priority="142" operator="containsText" text="حاجات تخصصية.f">
      <formula>NOT(ISERROR(SEARCH("حاجات تخصصية.f",H16)))</formula>
    </cfRule>
    <cfRule type="containsText" dxfId="162" priority="143" operator="containsText" text="مصادر.وسائل.الدعم.للتعلم.f">
      <formula>NOT(ISERROR(SEARCH("مصادر.وسائل.الدعم.للتعلم.f",H16)))</formula>
    </cfRule>
    <cfRule type="containsText" dxfId="161" priority="144" operator="containsText" text="مهارات.تشجيع.وتحفيز.الطلبة.f">
      <formula>NOT(ISERROR(SEARCH("مهارات.تشجيع.وتحفيز.الطلبة.f",H16)))</formula>
    </cfRule>
    <cfRule type="containsText" dxfId="160" priority="145" operator="containsText" text="بناء.وتحليل.الاختبارات.f">
      <formula>NOT(ISERROR(SEARCH("بناء.وتحليل.الاختبارات.f",H16)))</formula>
    </cfRule>
    <cfRule type="containsText" dxfId="159" priority="146" operator="containsText" text="استراتيجيات.التدريس.f">
      <formula>NOT(ISERROR(SEARCH("استراتيجيات.التدريس.f",H16)))</formula>
    </cfRule>
    <cfRule type="containsText" dxfId="158" priority="147" operator="containsText" text="التقويم.f">
      <formula>NOT(ISERROR(SEARCH("التقويم.f",H16)))</formula>
    </cfRule>
    <cfRule type="containsText" dxfId="157" priority="148" operator="containsText" text="الادارة.الصفية.f">
      <formula>NOT(ISERROR(SEARCH("الادارة.الصفية.f",H16)))</formula>
    </cfRule>
    <cfRule type="containsText" dxfId="156" priority="149" operator="containsText" text="التخطيط.f">
      <formula>NOT(ISERROR(SEARCH("التخطيط.f",H16)))</formula>
    </cfRule>
  </conditionalFormatting>
  <conditionalFormatting sqref="G16:G18">
    <cfRule type="containsText" dxfId="29" priority="15" operator="containsText" text="مدير">
      <formula>NOT(ISERROR(SEARCH("مدير",G16)))</formula>
    </cfRule>
  </conditionalFormatting>
  <conditionalFormatting sqref="G16:G18">
    <cfRule type="containsText" dxfId="28" priority="7" operator="containsText" text="معلمة">
      <formula>NOT(ISERROR(SEARCH("معلمة",G16)))</formula>
    </cfRule>
    <cfRule type="containsText" dxfId="27" priority="8" operator="containsText" text="معلم">
      <formula>NOT(ISERROR(SEARCH("معلم",G16)))</formula>
    </cfRule>
    <cfRule type="containsText" dxfId="26" priority="9" operator="containsText" text="معلم">
      <formula>NOT(ISERROR(SEARCH("معلم",G16)))</formula>
    </cfRule>
    <cfRule type="containsText" dxfId="25" priority="14" operator="containsText" text="معلم">
      <formula>NOT(ISERROR(SEARCH("معلم",G16)))</formula>
    </cfRule>
  </conditionalFormatting>
  <conditionalFormatting sqref="G16:G18">
    <cfRule type="containsText" dxfId="24" priority="13" operator="containsText" text="معلم">
      <formula>NOT(ISERROR(SEARCH("معلم",G16)))</formula>
    </cfRule>
  </conditionalFormatting>
  <conditionalFormatting sqref="G16:G18">
    <cfRule type="containsText" dxfId="23" priority="11" operator="containsText" text="مديرة">
      <formula>NOT(ISERROR(SEARCH("مديرة",G16)))</formula>
    </cfRule>
    <cfRule type="containsText" dxfId="22" priority="12" operator="containsText" text="مديرة">
      <formula>NOT(ISERROR(SEARCH("مديرة",G16)))</formula>
    </cfRule>
  </conditionalFormatting>
  <conditionalFormatting sqref="G16:G18">
    <cfRule type="containsText" dxfId="21" priority="10" operator="containsText" text="معلمة">
      <formula>NOT(ISERROR(SEARCH("معلمة",G16)))</formula>
    </cfRule>
  </conditionalFormatting>
  <conditionalFormatting sqref="G16:G18">
    <cfRule type="cellIs" dxfId="20" priority="1" operator="equal">
      <formula>"عضو.قسم"</formula>
    </cfRule>
    <cfRule type="cellIs" dxfId="19" priority="2" operator="equal">
      <formula>"رئيس.قسم"</formula>
    </cfRule>
    <cfRule type="cellIs" dxfId="18" priority="3" operator="equal">
      <formula>"مدرسة"</formula>
    </cfRule>
    <cfRule type="cellIs" dxfId="17" priority="4" operator="equal">
      <formula>"مدير"</formula>
    </cfRule>
    <cfRule type="cellIs" dxfId="16" priority="5" operator="equal">
      <formula>"معلم"</formula>
    </cfRule>
    <cfRule type="cellIs" dxfId="15" priority="6" operator="equal">
      <formula>"مشرف"</formula>
    </cfRule>
  </conditionalFormatting>
  <dataValidations count="10">
    <dataValidation type="list" allowBlank="1" showInputMessage="1" showErrorMessage="1" sqref="M4">
      <formula1>التخصص</formula1>
    </dataValidation>
    <dataValidation type="list" allowBlank="1" showInputMessage="1" showErrorMessage="1" sqref="E4">
      <formula1>فئة</formula1>
    </dataValidation>
    <dataValidation type="list" allowBlank="1" showInputMessage="1" showErrorMessage="1" sqref="E6:F6 H6 D8:D52">
      <formula1>OFFSET(INDIRECT("LDATE"),,,COUNTA(INDIRECT("LDATE")))</formula1>
    </dataValidation>
    <dataValidation type="list" allowBlank="1" showInputMessage="1" showErrorMessage="1" sqref="L8:L52">
      <formula1>الأساليب</formula1>
    </dataValidation>
    <dataValidation type="list" allowBlank="1" showInputMessage="1" showErrorMessage="1" sqref="N8:N52">
      <formula1>مبرر</formula1>
    </dataValidation>
    <dataValidation type="list" allowBlank="1" showInputMessage="1" showErrorMessage="1" sqref="G8:G52">
      <formula1>وظيفة</formula1>
    </dataValidation>
    <dataValidation type="list" allowBlank="1" showInputMessage="1" showErrorMessage="1" sqref="C9 C13 C11 C15 C19 C21 C17 C26 C24 C29:C52">
      <formula1>اليوم</formula1>
    </dataValidation>
    <dataValidation type="list" allowBlank="1" showInputMessage="1" showErrorMessage="1" sqref="B8:B52">
      <formula1>الأسبوع</formula1>
    </dataValidation>
    <dataValidation type="list" allowBlank="1" showInputMessage="1" showErrorMessage="1" sqref="I4:K4 H8:H52 K8:K52">
      <formula1>INDIRECT(G4)</formula1>
    </dataValidation>
    <dataValidation type="list" allowBlank="1" showInputMessage="1" showErrorMessage="1" sqref="J8:J52">
      <formula1>INDIRECT(H8)</formula1>
    </dataValidation>
  </dataValidations>
  <pageMargins left="0.70866141732283472" right="0.70866141732283472" top="0.74803149606299213" bottom="0.74803149606299213" header="0.31496062992125984" footer="0.31496062992125984"/>
  <pageSetup scale="15" orientation="portrait" r:id="rId1"/>
  <rowBreaks count="1" manualBreakCount="1">
    <brk id="52" max="16383" man="1"/>
  </rowBreaks>
  <colBreaks count="1" manualBreakCount="1">
    <brk id="16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61" operator="containsText" id="{769E01D8-074F-49A6-9BC8-ECAF80292928}">
            <xm:f>NOT(ISERROR(SEARCH($M$8,N10)))</xm:f>
            <xm:f>$M$8</xm:f>
            <x14:dxf>
              <fill>
                <patternFill>
                  <bgColor theme="6" tint="0.39994506668294322"/>
                </patternFill>
              </fill>
            </x14:dxf>
          </x14:cfRule>
          <xm:sqref>N10:O10</xm:sqref>
        </x14:conditionalFormatting>
        <x14:conditionalFormatting xmlns:xm="http://schemas.microsoft.com/office/excel/2006/main">
          <x14:cfRule type="cellIs" priority="346" operator="equal" id="{E077723D-C057-4367-B099-DB124B756E04}">
            <xm:f>'Q1'!$A$63</xm:f>
            <x14:dxf>
              <fill>
                <patternFill>
                  <bgColor theme="6"/>
                </patternFill>
              </fill>
            </x14:dxf>
          </x14:cfRule>
          <x14:cfRule type="cellIs" priority="347" operator="equal" id="{DA7D7617-8C09-49DA-9021-08D314A46815}">
            <xm:f>'Q1'!$A$62</xm:f>
            <x14:dxf>
              <fill>
                <patternFill>
                  <bgColor theme="6"/>
                </patternFill>
              </fill>
            </x14:dxf>
          </x14:cfRule>
          <x14:cfRule type="cellIs" priority="348" operator="equal" id="{614C0C37-A67C-47C0-B981-C7EEF659451E}">
            <xm:f>'Q1'!$A$61</xm:f>
            <x14:dxf>
              <fill>
                <patternFill>
                  <bgColor theme="6"/>
                </patternFill>
              </fill>
            </x14:dxf>
          </x14:cfRule>
          <x14:cfRule type="cellIs" priority="349" operator="equal" id="{3FC24156-DA62-4708-81E2-69AF5C9E8F99}">
            <xm:f>'Q1'!$A$60</xm:f>
            <x14:dxf>
              <fill>
                <patternFill>
                  <bgColor theme="6"/>
                </patternFill>
              </fill>
            </x14:dxf>
          </x14:cfRule>
          <x14:cfRule type="cellIs" priority="378" operator="equal" id="{35C1AFCB-B183-4051-B03A-06B26E64239E}">
            <xm:f>'Q1'!$K$9</xm:f>
            <x14:dxf>
              <fill>
                <patternFill>
                  <bgColor theme="7"/>
                </patternFill>
              </fill>
            </x14:dxf>
          </x14:cfRule>
          <x14:cfRule type="cellIs" priority="406" operator="equal" id="{722A1377-419A-4AA5-8819-065F4D499CE1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407" operator="equal" id="{BD5390C4-4C62-42B4-88B9-3A559D1A941E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408" operator="equal" id="{7013B5E7-3B5B-4E67-B379-5FDA6704B899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409" operator="equal" id="{6EAF9FC4-9FB2-4DBC-954A-07DBEB1C5F71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410" operator="equal" id="{16C37D54-77D2-45DD-B243-FA334E82C7DE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411" operator="equal" id="{4960144F-3CBC-4983-B69D-16486D73E339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412" operator="containsText" id="{610B42CB-C980-4736-9ED8-3AA2778D66B9}">
            <xm:f>NOT(ISERROR(SEARCH('Q1'!$K$2,H8)))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435" operator="equal" id="{46CB7D36-316E-40EB-AEEC-257778250208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436" operator="equal" id="{43DD0CE3-D862-42ED-B18E-F8ACDA3C0D4C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437" operator="equal" id="{AA9D252F-5CA6-4D48-B2CB-03A283D646D1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438" operator="equal" id="{BED15854-EF09-4602-8BAD-06CFDEDE4A3F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439" operator="equal" id="{1EE1DE38-EA0A-4600-B83E-38DFBA78408C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440" operator="equal" id="{A7E8355B-4B92-498F-9BE2-EA1896BF6699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441" operator="equal" id="{6BAAEFBC-96B9-41A2-8469-A8572FA384C0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442" operator="equal" id="{F5847515-DE56-45F3-B091-9A4C67A8E52D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455" operator="equal" id="{8F7D1C7B-5200-4DEE-AB99-25708F25E386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456" operator="equal" id="{85B449F0-4764-4C16-AD6E-61CC15B7479B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457" operator="equal" id="{BB499100-3771-4930-94FD-47206E2D69F1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458" operator="equal" id="{D9CF3D17-45EF-4C28-A269-AB0D44626B77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459" operator="equal" id="{066F0ABA-3D36-435B-9C9F-2DF76043FBAA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460" operator="equal" id="{C2BCC391-8646-4AEC-9509-50F24237F343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467" operator="equal" id="{B468871A-5E84-40EA-ABDB-3D6336C169BC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68" operator="equal" id="{2394B0FB-4753-4E17-A0D3-71FD6F0E2C18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69" operator="equal" id="{DCCB85D3-07FE-461D-8BD1-007EA782D363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70" operator="equal" id="{3AF8DDE7-06F1-4667-B439-984E1EC40208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71" operator="equal" id="{73CC7CF0-9447-4D88-97B5-5BE88F6A2C32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74" operator="equal" id="{6996C020-66B1-4359-ABE7-F3F1E0243457}">
            <xm:f>'Q1'!$A$21</xm:f>
            <x14:dxf>
              <fill>
                <patternFill>
                  <bgColor theme="9"/>
                </patternFill>
              </fill>
            </x14:dxf>
          </x14:cfRule>
          <xm:sqref>H8:H15 H19:H52</xm:sqref>
        </x14:conditionalFormatting>
        <x14:conditionalFormatting xmlns:xm="http://schemas.microsoft.com/office/excel/2006/main">
          <x14:cfRule type="cellIs" priority="473" operator="equal" id="{C2B26A1A-5D44-4969-96C6-402FFE4E141A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461" operator="equal" id="{3EDA379B-7D3E-459A-AEC1-B46BB3A25969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62" operator="equal" id="{FCEF611A-2882-4129-A8C1-5799D6D11ADD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63" operator="equal" id="{0470B868-EF37-4B9A-BA52-CFDBE9F01AE0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64" operator="equal" id="{3FA71CFB-1C87-4719-B9F4-8AD1EA20CCA2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65" operator="equal" id="{E65D5738-4778-4EB1-B041-086C6F1E4D53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66" operator="equal" id="{AF95EFC5-6F74-496A-8C81-BB95C21D519A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443" operator="equal" id="{7A9AA5E9-0255-48F8-81F8-3FB7ACA8B407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444" operator="equal" id="{ABABAB47-A9F0-413A-A9A1-EDF9D58D2741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445" operator="equal" id="{F761AE4F-1526-45CE-A791-91F7CB775C7C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446" operator="equal" id="{35AE6F6C-8DF2-4A47-A269-EB0FF2FE2376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447" operator="equal" id="{93812043-3009-46C9-80CD-7A1851BDF32B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448" operator="equal" id="{EF9E9087-E32D-4AA0-9126-EB9F15A9F65F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449" operator="equal" id="{7291316E-FA58-4847-B418-0405626BAAE5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50" operator="equal" id="{479AB80E-3D30-4563-BFD7-F29E786EE38A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51" operator="equal" id="{379063B6-4162-4B7A-B2F9-D027B37B51B1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52" operator="equal" id="{124732E4-1F93-4F1C-8BB7-78DB846A9791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53" operator="equal" id="{5F0124C6-D303-4B3E-91DE-62078F929C22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54" operator="equal" id="{11D004DC-B9E4-4B68-829E-3BECCB2614F1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415" operator="equal" id="{1EA8FE73-ED2E-4C8C-90F8-AC6DCCA3669A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416" operator="equal" id="{57443031-FC21-4E2E-A5C8-56315B80E278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417" operator="equal" id="{E48467DE-C2BE-44A4-852F-954DAB2981ED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418" operator="equal" id="{C218558F-1B02-4ADD-8BA0-030A46FA1753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419" operator="equal" id="{DC1FE123-1D81-41A5-93A1-67422FCAE87D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420" operator="equal" id="{791BA244-A100-4283-B0DC-564F62569ED4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421" operator="equal" id="{3BD41100-E0CA-4091-9D11-8F3EA1E6A69F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422" operator="equal" id="{CDEE26B2-19E3-45F5-B293-A6C98AE698D1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423" operator="equal" id="{8775A8B0-4C84-4D88-8100-486D5406F3DB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424" operator="equal" id="{5177EDA0-DACB-4921-83ED-E4E6EF27DB89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425" operator="equal" id="{3F4B64D5-86FF-498B-8FAA-C56E1A17FB94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426" operator="equal" id="{BD8AAA80-24A4-4768-85E6-A372D53142C9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427" operator="equal" id="{26054D53-F7FA-40A6-A292-EBCED0ED4C96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428" operator="equal" id="{2AED3650-BF51-4A7E-9700-BAF937449D6A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429" operator="equal" id="{E57DF7AF-6E13-404D-8A78-83DDDBF6B6FD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30" operator="equal" id="{9C2FC028-21A0-4D9B-AE3C-765504FEAB92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31" operator="equal" id="{99F12F37-C0FE-4EF1-80FA-363C646EBD38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32" operator="equal" id="{FBCDAC20-2C54-4B58-B8BA-38445EA0BFF5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33" operator="equal" id="{0D5E1388-4E83-4052-B159-D3E8C7C50809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34" operator="equal" id="{457300DC-A8F2-4342-856B-1E80AAB8E2C1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379" operator="equal" id="{0DB4A366-8901-47AF-A704-FE113487204F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380" operator="equal" id="{FB7096B0-13F8-4AF3-BA58-3044BBEAA8D4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381" operator="equal" id="{20AE40B6-FF0E-4806-96EC-F0A82DF663BA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382" operator="equal" id="{293522D2-4937-4541-8298-6ACC661E4F92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383" operator="equal" id="{C13DC267-4425-4C2B-976A-382D2A26B5DC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384" operator="equal" id="{C65392C0-48FA-44B6-923A-819752466523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385" operator="containsText" id="{435075AD-8904-4C6A-BC45-103062AF9CF9}">
            <xm:f>NOT(ISERROR(SEARCH('Q1'!$K$2,H9)))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386" operator="equal" id="{4AA9CD18-1233-4C4B-A062-4097467367F1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387" operator="equal" id="{D3F3E428-2789-4374-97C2-EF569C788527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388" operator="equal" id="{442AC755-937D-4DB8-84C9-B8C339339B8D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389" operator="equal" id="{791D7A9E-553D-4F43-B923-36ACA6ED35E6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390" operator="equal" id="{350A3CEF-5C7D-4CA0-96D9-C9EA9C827866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391" operator="equal" id="{CADDCF4A-002E-4A9F-A737-4DE0930C1070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392" operator="equal" id="{725AD482-9483-452A-808E-F38009C6A280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393" operator="equal" id="{D4889DD7-DB98-417B-9CAB-1DAD4208A7E4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394" operator="equal" id="{829DC8CD-4913-410A-829A-76E200E7B45B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395" operator="equal" id="{2EB9DB6F-EDB8-4B1E-BCB0-B57363F0E5B9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396" operator="equal" id="{11791DA6-3DEB-4CBB-A948-7043ADC65A92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397" operator="equal" id="{CBF3FD14-644B-4134-B90F-E63F7C2F0448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398" operator="equal" id="{68CE8FBB-4CA2-481D-9682-2CAA12DAFC32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399" operator="equal" id="{6EC5034D-A5C6-4B6E-BC75-0CC7FE7175D0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400" operator="equal" id="{349AC827-AB72-4A8E-B68C-3121212A271A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01" operator="equal" id="{55514997-6C6B-4EC6-A1CF-47A373C0CFF2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02" operator="equal" id="{2E31D8F8-846E-4107-A958-F3EED3ABAFD9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03" operator="equal" id="{DEC43814-B14F-44BB-848F-D33E82E1852A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04" operator="equal" id="{C7A935C0-1F93-425F-AD88-67274A4CD791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05" operator="equal" id="{15996365-15E8-40D6-9FB6-AF43B8C39BF7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350" operator="equal" id="{7857E236-A0A1-49B0-AA86-ACB5DF5816D5}">
            <xm:f>'Q1'!$K$9</xm:f>
            <x14:dxf>
              <fill>
                <patternFill>
                  <bgColor theme="7"/>
                </patternFill>
              </fill>
            </x14:dxf>
          </x14:cfRule>
          <x14:cfRule type="cellIs" priority="351" operator="equal" id="{EF823BF8-1B97-4943-BB70-A831119273E0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352" operator="equal" id="{DEFE528F-2E1E-4C56-9498-359F2C93C1E1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353" operator="equal" id="{97B38A39-1498-4D0E-B05E-7E12D3BC706A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354" operator="equal" id="{8CAEF2EE-85C9-427B-9BB8-FDF65BA73F4A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355" operator="equal" id="{037860E4-C3D6-4847-960E-3D24F6EC9700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356" operator="equal" id="{369B47C0-91ED-4263-B767-139D8C390B19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357" operator="containsText" id="{25548D00-9FF6-4DE5-B308-9527786B54C1}">
            <xm:f>NOT(ISERROR(SEARCH('Q1'!$K$2,H9)))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358" operator="equal" id="{425E90A9-C780-4509-AE40-CD1ABCDC0C10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359" operator="equal" id="{C36B6B56-ECFF-4BA6-8760-DE0E77CFE6E8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360" operator="equal" id="{115DC5DC-9D5F-401A-9A97-57469A4625E0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361" operator="equal" id="{94F18179-3EC9-4EFD-9273-52AAA0822D46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362" operator="equal" id="{54291793-A542-4E0C-A686-B11BC90F2A07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363" operator="equal" id="{A53879F3-87EB-4E1E-B5E1-900CC6A2FB76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364" operator="equal" id="{B440FF7C-B1EC-41C1-9F2F-DAE52619108E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365" operator="equal" id="{02C8D718-68F9-484B-ABB1-225C18FA90F0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366" operator="equal" id="{4CBE3D97-97D3-4BD3-B806-5D558BE65AE2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367" operator="equal" id="{758F1E87-8CE5-4876-9AFA-70B2205057A9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368" operator="equal" id="{CDE90E6F-88FA-41FB-8B1A-C5B22967F549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369" operator="equal" id="{60E1EC88-1C0B-4C9A-9655-D62555026079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370" operator="equal" id="{32B98CD0-112E-4C8D-99D8-183923B66EF9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371" operator="equal" id="{13CE3622-DC1C-4F1A-AA23-D2B5B1D5344D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372" operator="equal" id="{0E0D27F4-BAD0-4AEB-A808-7CCD3328A350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373" operator="equal" id="{71625C89-D583-4BFD-97E3-A3E8D9FC444E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374" operator="equal" id="{21C4C504-5A77-470B-A9F7-E519E8D17607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375" operator="equal" id="{6EC97CAA-9233-4D69-BF44-903E856150B6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376" operator="equal" id="{80CDA362-4F26-4D4F-A340-E1F5ADE2C4DE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377" operator="equal" id="{A997A25C-B140-4A99-8E8A-BA9531C6D856}">
            <xm:f>'Q1'!$A$21</xm:f>
            <x14:dxf>
              <fill>
                <patternFill>
                  <bgColor theme="9"/>
                </patternFill>
              </fill>
            </x14:dxf>
          </x14:cfRule>
          <xm:sqref>H9:H15 H19:H52</xm:sqref>
        </x14:conditionalFormatting>
        <x14:conditionalFormatting xmlns:xm="http://schemas.microsoft.com/office/excel/2006/main">
          <x14:cfRule type="cellIs" priority="293" operator="equal" id="{11672C41-1343-4722-B7A4-88B3ACF1D6BC}">
            <xm:f>'Q1'!$P$4</xm:f>
            <x14:dxf>
              <fill>
                <patternFill>
                  <bgColor theme="6"/>
                </patternFill>
              </fill>
            </x14:dxf>
          </x14:cfRule>
          <x14:cfRule type="cellIs" priority="294" operator="equal" id="{B389C074-0D96-4F52-B625-31766287F3D2}">
            <xm:f>'Q1'!$P$3</xm:f>
            <x14:dxf>
              <fill>
                <patternFill>
                  <bgColor theme="6"/>
                </patternFill>
              </fill>
            </x14:dxf>
          </x14:cfRule>
          <xm:sqref>J8:J52</xm:sqref>
        </x14:conditionalFormatting>
        <x14:conditionalFormatting xmlns:xm="http://schemas.microsoft.com/office/excel/2006/main">
          <x14:cfRule type="cellIs" priority="288" operator="equal" id="{C92A91D1-E573-4597-9310-E27F70EDFD52}">
            <xm:f>'Q1'!$W$4</xm:f>
            <x14:dxf>
              <fill>
                <patternFill>
                  <bgColor theme="6"/>
                </patternFill>
              </fill>
            </x14:dxf>
          </x14:cfRule>
          <x14:cfRule type="cellIs" priority="289" operator="equal" id="{BCC42939-2916-445F-9EAB-C75285BCC47E}">
            <xm:f>'Q1'!$W$3</xm:f>
            <x14:dxf>
              <fill>
                <patternFill>
                  <bgColor theme="6"/>
                </patternFill>
              </fill>
            </x14:dxf>
          </x14:cfRule>
          <x14:cfRule type="cellIs" priority="290" operator="equal" id="{34C1D093-5C79-4739-A4D2-B1D3CCE448F1}">
            <xm:f>'Q1'!$S$5</xm:f>
            <x14:dxf>
              <fill>
                <patternFill>
                  <bgColor theme="6"/>
                </patternFill>
              </fill>
            </x14:dxf>
          </x14:cfRule>
          <x14:cfRule type="cellIs" priority="291" operator="equal" id="{570C628F-662F-4FCB-ACFE-E44E3FB974A0}">
            <xm:f>'Q1'!$S$4</xm:f>
            <x14:dxf>
              <fill>
                <patternFill>
                  <bgColor theme="6"/>
                </patternFill>
              </fill>
            </x14:dxf>
          </x14:cfRule>
          <x14:cfRule type="cellIs" priority="292" operator="equal" id="{8511B24D-9655-4457-90F4-408C868B15B3}">
            <xm:f>'Q1'!$S$3</xm:f>
            <x14:dxf>
              <fill>
                <patternFill>
                  <bgColor theme="6"/>
                </patternFill>
              </fill>
            </x14:dxf>
          </x14:cfRule>
          <xm:sqref>J10</xm:sqref>
        </x14:conditionalFormatting>
        <x14:conditionalFormatting xmlns:xm="http://schemas.microsoft.com/office/excel/2006/main">
          <x14:cfRule type="cellIs" priority="283" operator="equal" id="{552A6AD3-1CCD-4360-B128-F37461238A23}">
            <xm:f>'Q1'!$W$4</xm:f>
            <x14:dxf>
              <fill>
                <patternFill>
                  <bgColor theme="6"/>
                </patternFill>
              </fill>
            </x14:dxf>
          </x14:cfRule>
          <x14:cfRule type="cellIs" priority="284" operator="equal" id="{5EAACAE3-251E-4BE3-999B-2753E5077351}">
            <xm:f>'Q1'!$W$3</xm:f>
            <x14:dxf>
              <fill>
                <patternFill>
                  <bgColor theme="6"/>
                </patternFill>
              </fill>
            </x14:dxf>
          </x14:cfRule>
          <x14:cfRule type="cellIs" priority="285" operator="equal" id="{75F44DFA-DBB5-41FA-A9F0-4585D1329867}">
            <xm:f>'Q1'!$S$5</xm:f>
            <x14:dxf>
              <fill>
                <patternFill>
                  <bgColor theme="6"/>
                </patternFill>
              </fill>
            </x14:dxf>
          </x14:cfRule>
          <x14:cfRule type="cellIs" priority="286" operator="equal" id="{66D7B18E-8C8D-4DCA-92D0-E2D8E7351622}">
            <xm:f>'Q1'!$S$4</xm:f>
            <x14:dxf>
              <fill>
                <patternFill>
                  <bgColor theme="6"/>
                </patternFill>
              </fill>
            </x14:dxf>
          </x14:cfRule>
          <x14:cfRule type="cellIs" priority="287" operator="equal" id="{BC102A4B-6A68-4A3B-86BF-E4FA1F73A4B6}">
            <xm:f>'Q1'!$S$3</xm:f>
            <x14:dxf>
              <fill>
                <patternFill>
                  <bgColor theme="6"/>
                </patternFill>
              </fill>
            </x14:dxf>
          </x14:cfRule>
          <xm:sqref>J8:J52</xm:sqref>
        </x14:conditionalFormatting>
        <x14:conditionalFormatting xmlns:xm="http://schemas.microsoft.com/office/excel/2006/main">
          <x14:cfRule type="cellIs" priority="278" operator="equal" id="{BE186A2D-6E84-411D-88F6-E68FCEB56C6E}">
            <xm:f>'Q1'!$W$4</xm:f>
            <x14:dxf>
              <fill>
                <patternFill>
                  <bgColor theme="6"/>
                </patternFill>
              </fill>
            </x14:dxf>
          </x14:cfRule>
          <x14:cfRule type="cellIs" priority="279" operator="equal" id="{2708D077-5DDE-4B29-B139-3F52997107BD}">
            <xm:f>'Q1'!$W$3</xm:f>
            <x14:dxf>
              <fill>
                <patternFill>
                  <bgColor theme="6"/>
                </patternFill>
              </fill>
            </x14:dxf>
          </x14:cfRule>
          <x14:cfRule type="cellIs" priority="280" operator="equal" id="{1307B6B6-6CC0-4377-9DEC-95F1F6CF0247}">
            <xm:f>'Q1'!$S$5</xm:f>
            <x14:dxf>
              <fill>
                <patternFill>
                  <bgColor theme="6"/>
                </patternFill>
              </fill>
            </x14:dxf>
          </x14:cfRule>
          <x14:cfRule type="cellIs" priority="281" operator="equal" id="{25B16D42-6269-4B0D-9EDF-C1C96EA58ED2}">
            <xm:f>'Q1'!$S$4</xm:f>
            <x14:dxf>
              <fill>
                <patternFill>
                  <bgColor theme="6"/>
                </patternFill>
              </fill>
            </x14:dxf>
          </x14:cfRule>
          <x14:cfRule type="cellIs" priority="282" operator="equal" id="{056D7E28-FC3C-43DC-9385-EEE3777470AA}">
            <xm:f>'Q1'!$S$3</xm:f>
            <x14:dxf>
              <fill>
                <patternFill>
                  <bgColor theme="6"/>
                </patternFill>
              </fill>
            </x14:dxf>
          </x14:cfRule>
          <xm:sqref>J11:J52</xm:sqref>
        </x14:conditionalFormatting>
        <x14:conditionalFormatting xmlns:xm="http://schemas.microsoft.com/office/excel/2006/main">
          <x14:cfRule type="cellIs" priority="276" operator="equal" id="{B2B65B78-A78E-40E3-A449-63D23A03D92D}">
            <xm:f>'Q1'!$Z$4</xm:f>
            <x14:dxf>
              <fill>
                <patternFill>
                  <bgColor theme="6"/>
                </patternFill>
              </fill>
            </x14:dxf>
          </x14:cfRule>
          <x14:cfRule type="cellIs" priority="277" operator="equal" id="{E9358142-979E-46D8-B6A2-F58EEB02EC3A}">
            <xm:f>'Q1'!$Z$3</xm:f>
            <x14:dxf>
              <fill>
                <patternFill>
                  <bgColor theme="6"/>
                </patternFill>
              </fill>
            </x14:dxf>
          </x14:cfRule>
          <xm:sqref>J8:J52</xm:sqref>
        </x14:conditionalFormatting>
        <x14:conditionalFormatting xmlns:xm="http://schemas.microsoft.com/office/excel/2006/main">
          <x14:cfRule type="cellIs" priority="210" operator="equal" id="{A0788978-4D55-40B8-AE90-21D939E0E31E}">
            <xm:f>'Q1'!$J$4</xm:f>
            <x14:dxf>
              <fill>
                <patternFill>
                  <bgColor theme="7"/>
                </patternFill>
              </fill>
            </x14:dxf>
          </x14:cfRule>
          <x14:cfRule type="cellIs" priority="211" operator="equal" id="{DE93A664-5272-41E1-909F-38FD3B100886}">
            <xm:f>'Q1'!$J$3</xm:f>
            <x14:dxf>
              <fill>
                <patternFill>
                  <bgColor theme="7"/>
                </patternFill>
              </fill>
            </x14:dxf>
          </x14:cfRule>
          <x14:cfRule type="cellIs" priority="231" operator="equal" id="{9DF03A2C-43B6-4977-B1D8-51C0B1625565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232" operator="equal" id="{4ABD1B3B-CD8F-418B-9569-31D7D36DE755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233" operator="equal" id="{6F1ED863-ECE7-47C5-A1C1-F26432D5B634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234" operator="equal" id="{EEC5CC48-5A4A-4D1F-9109-2C7C2EA4D21D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235" operator="equal" id="{C6E30290-32E5-445A-97DD-01DE9D8BBFDB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236" operator="equal" id="{1E04AAEE-C67F-48EC-B319-E50996FE644A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250" operator="equal" id="{0EFCD0F9-8154-4964-98C4-4D175E269A9C}">
            <xm:f>'Q1'!$H$5</xm:f>
            <x14:dxf>
              <fill>
                <patternFill>
                  <bgColor theme="7"/>
                </patternFill>
              </fill>
            </x14:dxf>
          </x14:cfRule>
          <x14:cfRule type="cellIs" priority="251" operator="equal" id="{91B7C34A-D31F-49AA-A95D-2AC816F71918}">
            <xm:f>'Q1'!$H$4</xm:f>
            <x14:dxf>
              <fill>
                <patternFill>
                  <bgColor theme="7"/>
                </patternFill>
              </fill>
            </x14:dxf>
          </x14:cfRule>
          <x14:cfRule type="cellIs" priority="252" operator="equal" id="{74710831-D119-4DDA-BE8C-7956001A5FC3}">
            <xm:f>'Q1'!$H$3</xm:f>
            <x14:dxf>
              <fill>
                <patternFill>
                  <bgColor theme="7"/>
                </patternFill>
              </fill>
            </x14:dxf>
          </x14:cfRule>
          <x14:cfRule type="cellIs" priority="263" operator="equal" id="{3BF52BD5-45EB-404C-9C3A-0E56AE9199FC}">
            <xm:f>'Q1'!$G$6</xm:f>
            <x14:dxf>
              <fill>
                <patternFill>
                  <bgColor theme="7"/>
                </patternFill>
              </fill>
            </x14:dxf>
          </x14:cfRule>
          <x14:cfRule type="cellIs" priority="264" operator="equal" id="{E5C788FD-4E30-4F26-AAF7-6C976BCE65BC}">
            <xm:f>'Q1'!$G$5</xm:f>
            <x14:dxf>
              <fill>
                <patternFill>
                  <bgColor theme="7"/>
                </patternFill>
              </fill>
            </x14:dxf>
          </x14:cfRule>
          <x14:cfRule type="cellIs" priority="265" operator="equal" id="{04BB4717-D8A2-4EBC-A342-7B08BE29AD59}">
            <xm:f>'Q1'!$G$4</xm:f>
            <x14:dxf>
              <fill>
                <patternFill>
                  <bgColor theme="7"/>
                </patternFill>
              </fill>
            </x14:dxf>
          </x14:cfRule>
          <x14:cfRule type="cellIs" priority="266" operator="equal" id="{7D58D21B-2703-435C-8EC1-5B61CF363BFA}">
            <xm:f>'Q1'!$G$3</xm:f>
            <x14:dxf>
              <fill>
                <patternFill>
                  <bgColor theme="7"/>
                </patternFill>
              </fill>
            </x14:dxf>
          </x14:cfRule>
          <x14:cfRule type="cellIs" priority="267" operator="equal" id="{209E9ADF-D3D0-44C4-8615-511B46C9C4D0}">
            <xm:f>'Q1'!$F$5</xm:f>
            <x14:dxf>
              <fill>
                <patternFill>
                  <bgColor theme="7"/>
                </patternFill>
              </fill>
            </x14:dxf>
          </x14:cfRule>
          <x14:cfRule type="cellIs" priority="268" operator="equal" id="{C624B01F-F93D-48C5-9A7A-CAA87570557F}">
            <xm:f>'Q1'!$F$4</xm:f>
            <x14:dxf>
              <fill>
                <patternFill>
                  <bgColor theme="7"/>
                </patternFill>
              </fill>
            </x14:dxf>
          </x14:cfRule>
          <x14:cfRule type="cellIs" priority="269" operator="equal" id="{31046F54-0603-466A-A214-638A0D3C8B64}">
            <xm:f>'Q1'!$F$3</xm:f>
            <x14:dxf>
              <fill>
                <patternFill>
                  <bgColor theme="7"/>
                </patternFill>
              </fill>
            </x14:dxf>
          </x14:cfRule>
          <x14:cfRule type="cellIs" priority="273" operator="equal" id="{C0FF59EA-4676-42F7-9AED-DB5D2D161A89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74" operator="equal" id="{74B9F53B-0C9E-473B-828A-73FC08BED361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75" operator="equal" id="{E163EAD0-409F-4893-9CFD-B5DFB8F748B9}">
            <xm:f>'Q1'!$E$3</xm:f>
            <x14:dxf>
              <fill>
                <patternFill>
                  <bgColor theme="7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cellIs" priority="270" operator="equal" id="{2924A9AA-6D9A-4926-A6ED-1FCDDD35E169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71" operator="equal" id="{FD3E757F-299E-49A1-B406-44C4B69F73A0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72" operator="equal" id="{0E034281-97D1-4F22-B974-8343208010E4}">
            <xm:f>'Q1'!$E$3</xm:f>
            <x14:dxf>
              <fill>
                <patternFill>
                  <bgColor theme="7"/>
                </patternFill>
              </fill>
            </x14:dxf>
          </x14:cfRule>
          <xm:sqref>J9:J52</xm:sqref>
        </x14:conditionalFormatting>
        <x14:conditionalFormatting xmlns:xm="http://schemas.microsoft.com/office/excel/2006/main">
          <x14:cfRule type="cellIs" priority="253" operator="equal" id="{A57D44B6-038B-4B57-AE86-F5FE3A2D5262}">
            <xm:f>'Q1'!$G$6</xm:f>
            <x14:dxf>
              <fill>
                <patternFill>
                  <bgColor theme="7"/>
                </patternFill>
              </fill>
            </x14:dxf>
          </x14:cfRule>
          <x14:cfRule type="cellIs" priority="254" operator="equal" id="{19295BD6-A829-4C56-A2D7-7E3AB7802BC3}">
            <xm:f>'Q1'!$G$5</xm:f>
            <x14:dxf>
              <fill>
                <patternFill>
                  <bgColor theme="7"/>
                </patternFill>
              </fill>
            </x14:dxf>
          </x14:cfRule>
          <x14:cfRule type="cellIs" priority="255" operator="equal" id="{90DE837B-2EF6-4737-BF9B-FB2AEC1F5535}">
            <xm:f>'Q1'!$G$4</xm:f>
            <x14:dxf>
              <fill>
                <patternFill>
                  <bgColor theme="7"/>
                </patternFill>
              </fill>
            </x14:dxf>
          </x14:cfRule>
          <x14:cfRule type="cellIs" priority="256" operator="equal" id="{727D8FE8-2F32-46E9-BB5F-EFA6EB345706}">
            <xm:f>'Q1'!$G$3</xm:f>
            <x14:dxf>
              <fill>
                <patternFill>
                  <bgColor theme="7"/>
                </patternFill>
              </fill>
            </x14:dxf>
          </x14:cfRule>
          <x14:cfRule type="cellIs" priority="257" operator="equal" id="{092CA567-DE89-49E6-91BE-7A093EF67EC1}">
            <xm:f>'Q1'!$F$5</xm:f>
            <x14:dxf>
              <fill>
                <patternFill>
                  <bgColor theme="7"/>
                </patternFill>
              </fill>
            </x14:dxf>
          </x14:cfRule>
          <x14:cfRule type="cellIs" priority="258" operator="equal" id="{712E19D8-2772-4543-ADF8-B27C92599AEB}">
            <xm:f>'Q1'!$F$4</xm:f>
            <x14:dxf>
              <fill>
                <patternFill>
                  <bgColor theme="7"/>
                </patternFill>
              </fill>
            </x14:dxf>
          </x14:cfRule>
          <x14:cfRule type="cellIs" priority="259" operator="equal" id="{3697117B-0F73-4CA7-9BBE-F472D1EE90AA}">
            <xm:f>'Q1'!$F$3</xm:f>
            <x14:dxf>
              <fill>
                <patternFill>
                  <bgColor theme="7"/>
                </patternFill>
              </fill>
            </x14:dxf>
          </x14:cfRule>
          <x14:cfRule type="cellIs" priority="260" operator="equal" id="{22DD8FBC-A4CB-4F6D-B40D-33CEB41AB17A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61" operator="equal" id="{B44190BC-8D5C-4B71-94AA-052B5CA7AFBE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62" operator="equal" id="{E96AA3C4-AA3D-4C66-9A17-0964AF5D98C7}">
            <xm:f>'Q1'!$E$3</xm:f>
            <x14:dxf>
              <fill>
                <patternFill>
                  <bgColor theme="7"/>
                </patternFill>
              </fill>
            </x14:dxf>
          </x14:cfRule>
          <xm:sqref>J9:J52</xm:sqref>
        </x14:conditionalFormatting>
        <x14:conditionalFormatting xmlns:xm="http://schemas.microsoft.com/office/excel/2006/main">
          <x14:cfRule type="cellIs" priority="237" operator="equal" id="{E8E90442-C9A0-4704-A3EB-346ED71DC51E}">
            <xm:f>'Q1'!$H$5</xm:f>
            <x14:dxf>
              <fill>
                <patternFill>
                  <bgColor theme="7"/>
                </patternFill>
              </fill>
            </x14:dxf>
          </x14:cfRule>
          <x14:cfRule type="cellIs" priority="238" operator="equal" id="{948FAD76-7408-4BBB-9872-DA854D78AA00}">
            <xm:f>'Q1'!$H$4</xm:f>
            <x14:dxf>
              <fill>
                <patternFill>
                  <bgColor theme="7"/>
                </patternFill>
              </fill>
            </x14:dxf>
          </x14:cfRule>
          <x14:cfRule type="cellIs" priority="239" operator="equal" id="{0243C9D2-36B0-4665-B230-DF799309F621}">
            <xm:f>'Q1'!$H$3</xm:f>
            <x14:dxf>
              <fill>
                <patternFill>
                  <bgColor theme="7"/>
                </patternFill>
              </fill>
            </x14:dxf>
          </x14:cfRule>
          <x14:cfRule type="cellIs" priority="240" operator="equal" id="{81BC3421-B252-48AB-96FD-E6017502BB81}">
            <xm:f>'Q1'!$G$6</xm:f>
            <x14:dxf>
              <fill>
                <patternFill>
                  <bgColor theme="7"/>
                </patternFill>
              </fill>
            </x14:dxf>
          </x14:cfRule>
          <x14:cfRule type="cellIs" priority="241" operator="equal" id="{6502ADF2-2058-42EF-B4B4-536CF5B9D257}">
            <xm:f>'Q1'!$G$5</xm:f>
            <x14:dxf>
              <fill>
                <patternFill>
                  <bgColor theme="7"/>
                </patternFill>
              </fill>
            </x14:dxf>
          </x14:cfRule>
          <x14:cfRule type="cellIs" priority="242" operator="equal" id="{E30A9602-5A99-4A97-B0A7-5FF4EB3D2858}">
            <xm:f>'Q1'!$G$4</xm:f>
            <x14:dxf>
              <fill>
                <patternFill>
                  <bgColor theme="7"/>
                </patternFill>
              </fill>
            </x14:dxf>
          </x14:cfRule>
          <x14:cfRule type="cellIs" priority="243" operator="equal" id="{2D1C06C3-8756-4BF4-84B9-0F7D06D72084}">
            <xm:f>'Q1'!$G$3</xm:f>
            <x14:dxf>
              <fill>
                <patternFill>
                  <bgColor theme="7"/>
                </patternFill>
              </fill>
            </x14:dxf>
          </x14:cfRule>
          <x14:cfRule type="cellIs" priority="244" operator="equal" id="{8B48C62E-93BC-4993-AE86-249441D50092}">
            <xm:f>'Q1'!$F$5</xm:f>
            <x14:dxf>
              <fill>
                <patternFill>
                  <bgColor theme="7"/>
                </patternFill>
              </fill>
            </x14:dxf>
          </x14:cfRule>
          <x14:cfRule type="cellIs" priority="245" operator="equal" id="{C5D932F8-2B4A-4C5C-A37D-07F81F78FD41}">
            <xm:f>'Q1'!$F$4</xm:f>
            <x14:dxf>
              <fill>
                <patternFill>
                  <bgColor theme="7"/>
                </patternFill>
              </fill>
            </x14:dxf>
          </x14:cfRule>
          <x14:cfRule type="cellIs" priority="246" operator="equal" id="{F5FDFE63-72D8-4D4B-ADD9-B3E89F16394E}">
            <xm:f>'Q1'!$F$3</xm:f>
            <x14:dxf>
              <fill>
                <patternFill>
                  <bgColor theme="7"/>
                </patternFill>
              </fill>
            </x14:dxf>
          </x14:cfRule>
          <x14:cfRule type="cellIs" priority="247" operator="equal" id="{ABFBB502-D025-46AE-A599-C881085F7119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48" operator="equal" id="{45B6F0BA-CBB0-49F9-A1BB-B91D76AD1DC6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49" operator="equal" id="{86A09154-E81B-457F-BEB2-52D5E68B06D1}">
            <xm:f>'Q1'!$E$3</xm:f>
            <x14:dxf>
              <fill>
                <patternFill>
                  <bgColor theme="7"/>
                </patternFill>
              </fill>
            </x14:dxf>
          </x14:cfRule>
          <xm:sqref>J9:J52</xm:sqref>
        </x14:conditionalFormatting>
        <x14:conditionalFormatting xmlns:xm="http://schemas.microsoft.com/office/excel/2006/main">
          <x14:cfRule type="cellIs" priority="212" operator="equal" id="{6F7D0D89-5543-471B-9599-3BD64DA3665D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213" operator="equal" id="{648B0EC9-63ED-4769-BAA7-0E837DA39F87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214" operator="equal" id="{53314062-5AFF-47BC-8131-3685A5F37042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215" operator="equal" id="{5B99909D-1913-456D-9057-7AB1B016405D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216" operator="equal" id="{5FDC50A0-5D02-438A-9541-343F3ED63A7D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217" operator="equal" id="{9D583887-9816-46F6-B75C-4C8577561D84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218" operator="equal" id="{A3913AE5-3DB1-4EFC-A68F-484E7310F4DF}">
            <xm:f>'Q1'!$H$5</xm:f>
            <x14:dxf>
              <fill>
                <patternFill>
                  <bgColor theme="7"/>
                </patternFill>
              </fill>
            </x14:dxf>
          </x14:cfRule>
          <x14:cfRule type="cellIs" priority="219" operator="equal" id="{FFD5C043-A44D-4D76-84CA-4E64106F007A}">
            <xm:f>'Q1'!$H$4</xm:f>
            <x14:dxf>
              <fill>
                <patternFill>
                  <bgColor theme="7"/>
                </patternFill>
              </fill>
            </x14:dxf>
          </x14:cfRule>
          <x14:cfRule type="cellIs" priority="220" operator="equal" id="{9B797707-24B5-484A-B303-6D647DCB7EFB}">
            <xm:f>'Q1'!$H$3</xm:f>
            <x14:dxf>
              <fill>
                <patternFill>
                  <bgColor theme="7"/>
                </patternFill>
              </fill>
            </x14:dxf>
          </x14:cfRule>
          <x14:cfRule type="cellIs" priority="221" operator="equal" id="{719EF895-42F5-4FB0-B826-2E03AB8D1B8D}">
            <xm:f>'Q1'!$G$6</xm:f>
            <x14:dxf>
              <fill>
                <patternFill>
                  <bgColor theme="7"/>
                </patternFill>
              </fill>
            </x14:dxf>
          </x14:cfRule>
          <x14:cfRule type="cellIs" priority="222" operator="equal" id="{3D2BB0D4-1DDC-4BED-B334-02E695E80CA9}">
            <xm:f>'Q1'!$G$5</xm:f>
            <x14:dxf>
              <fill>
                <patternFill>
                  <bgColor theme="7"/>
                </patternFill>
              </fill>
            </x14:dxf>
          </x14:cfRule>
          <x14:cfRule type="cellIs" priority="223" operator="equal" id="{C500A2F5-40A7-4F00-A14A-F3010AE12FE4}">
            <xm:f>'Q1'!$G$4</xm:f>
            <x14:dxf>
              <fill>
                <patternFill>
                  <bgColor theme="7"/>
                </patternFill>
              </fill>
            </x14:dxf>
          </x14:cfRule>
          <x14:cfRule type="cellIs" priority="224" operator="equal" id="{80BFDFA6-46FB-4DB3-B9D8-0D71791A3ED0}">
            <xm:f>'Q1'!$G$3</xm:f>
            <x14:dxf>
              <fill>
                <patternFill>
                  <bgColor theme="7"/>
                </patternFill>
              </fill>
            </x14:dxf>
          </x14:cfRule>
          <x14:cfRule type="cellIs" priority="225" operator="equal" id="{AAD7006A-7434-4F10-8A10-3DA3383EBE14}">
            <xm:f>'Q1'!$F$5</xm:f>
            <x14:dxf>
              <fill>
                <patternFill>
                  <bgColor theme="7"/>
                </patternFill>
              </fill>
            </x14:dxf>
          </x14:cfRule>
          <x14:cfRule type="cellIs" priority="226" operator="equal" id="{3FB24C96-1262-4235-88BE-C45BBD5A9716}">
            <xm:f>'Q1'!$F$4</xm:f>
            <x14:dxf>
              <fill>
                <patternFill>
                  <bgColor theme="7"/>
                </patternFill>
              </fill>
            </x14:dxf>
          </x14:cfRule>
          <x14:cfRule type="cellIs" priority="227" operator="equal" id="{86AE258D-07C8-4DE0-9E00-EF0BF7326835}">
            <xm:f>'Q1'!$F$3</xm:f>
            <x14:dxf>
              <fill>
                <patternFill>
                  <bgColor theme="7"/>
                </patternFill>
              </fill>
            </x14:dxf>
          </x14:cfRule>
          <x14:cfRule type="cellIs" priority="228" operator="equal" id="{6C990A89-4B68-49F4-BB3E-6D031A201511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29" operator="equal" id="{BC37131A-9787-43A8-99CB-5610D59845C9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30" operator="equal" id="{40661D65-B364-43DB-9CC5-25CE23D4ED0F}">
            <xm:f>'Q1'!$E$3</xm:f>
            <x14:dxf>
              <fill>
                <patternFill>
                  <bgColor theme="7"/>
                </patternFill>
              </fill>
            </x14:dxf>
          </x14:cfRule>
          <xm:sqref>J9:J52</xm:sqref>
        </x14:conditionalFormatting>
        <x14:conditionalFormatting xmlns:xm="http://schemas.microsoft.com/office/excel/2006/main">
          <x14:cfRule type="cellIs" priority="189" operator="equal" id="{DF5926D5-9F5A-4072-BD3C-A201E473AC4A}">
            <xm:f>'Q1'!$J$4</xm:f>
            <x14:dxf>
              <fill>
                <patternFill>
                  <bgColor theme="7"/>
                </patternFill>
              </fill>
            </x14:dxf>
          </x14:cfRule>
          <x14:cfRule type="cellIs" priority="190" operator="equal" id="{F917E747-7E79-4577-BAD2-7250B9335748}">
            <xm:f>'Q1'!$J$3</xm:f>
            <x14:dxf>
              <fill>
                <patternFill>
                  <bgColor theme="7"/>
                </patternFill>
              </fill>
            </x14:dxf>
          </x14:cfRule>
          <x14:cfRule type="cellIs" priority="191" operator="equal" id="{13793576-660F-4E21-9AFF-8D03247530FB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192" operator="equal" id="{9C429B40-A697-4EBF-A5D3-8AB6231A6E1D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193" operator="equal" id="{29EB7639-2774-49C1-9AB8-8583910AED92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194" operator="equal" id="{2B87FA28-59FE-4AF2-801D-14E28079E127}">
            <xm:f>'Q1'!$I$5</xm:f>
            <x14:dxf>
              <fill>
                <patternFill>
                  <bgColor theme="7"/>
                </patternFill>
              </fill>
            </x14:dxf>
          </x14:cfRule>
          <x14:cfRule type="cellIs" priority="195" operator="equal" id="{1A3ED3BF-E82D-4704-8837-4D4BDC3E5E98}">
            <xm:f>'Q1'!$I$4</xm:f>
            <x14:dxf>
              <fill>
                <patternFill>
                  <bgColor theme="7"/>
                </patternFill>
              </fill>
            </x14:dxf>
          </x14:cfRule>
          <x14:cfRule type="cellIs" priority="196" operator="equal" id="{C12BD066-F956-45EA-8743-F8D26E829113}">
            <xm:f>'Q1'!$I$3</xm:f>
            <x14:dxf>
              <fill>
                <patternFill>
                  <bgColor theme="7"/>
                </patternFill>
              </fill>
            </x14:dxf>
          </x14:cfRule>
          <x14:cfRule type="cellIs" priority="197" operator="equal" id="{B624527A-8DB9-4171-8BFF-DF414640B0B3}">
            <xm:f>'Q1'!$H$5</xm:f>
            <x14:dxf>
              <fill>
                <patternFill>
                  <bgColor theme="7"/>
                </patternFill>
              </fill>
            </x14:dxf>
          </x14:cfRule>
          <x14:cfRule type="cellIs" priority="198" operator="equal" id="{2B46B014-73F6-463F-8611-D66B3BE1D05C}">
            <xm:f>'Q1'!$H$4</xm:f>
            <x14:dxf>
              <fill>
                <patternFill>
                  <bgColor theme="7"/>
                </patternFill>
              </fill>
            </x14:dxf>
          </x14:cfRule>
          <x14:cfRule type="cellIs" priority="199" operator="equal" id="{9725D1B5-4641-4EE4-B112-0E2FD336EDB8}">
            <xm:f>'Q1'!$H$3</xm:f>
            <x14:dxf>
              <fill>
                <patternFill>
                  <bgColor theme="7"/>
                </patternFill>
              </fill>
            </x14:dxf>
          </x14:cfRule>
          <x14:cfRule type="cellIs" priority="200" operator="equal" id="{7079DFB6-4C58-4462-8E83-34A3E6F31495}">
            <xm:f>'Q1'!$G$6</xm:f>
            <x14:dxf>
              <fill>
                <patternFill>
                  <bgColor theme="7"/>
                </patternFill>
              </fill>
            </x14:dxf>
          </x14:cfRule>
          <x14:cfRule type="cellIs" priority="201" operator="equal" id="{5E432AC8-C683-45A6-BDCF-C5F65785ECD1}">
            <xm:f>'Q1'!$G$5</xm:f>
            <x14:dxf>
              <fill>
                <patternFill>
                  <bgColor theme="7"/>
                </patternFill>
              </fill>
            </x14:dxf>
          </x14:cfRule>
          <x14:cfRule type="cellIs" priority="202" operator="equal" id="{3BF1A8C8-584A-47A1-97AA-1734B510EB3D}">
            <xm:f>'Q1'!$G$4</xm:f>
            <x14:dxf>
              <fill>
                <patternFill>
                  <bgColor theme="7"/>
                </patternFill>
              </fill>
            </x14:dxf>
          </x14:cfRule>
          <x14:cfRule type="cellIs" priority="203" operator="equal" id="{5A5AE564-73BD-41B9-B52F-DD7D4DA30798}">
            <xm:f>'Q1'!$G$3</xm:f>
            <x14:dxf>
              <fill>
                <patternFill>
                  <bgColor theme="7"/>
                </patternFill>
              </fill>
            </x14:dxf>
          </x14:cfRule>
          <x14:cfRule type="cellIs" priority="204" operator="equal" id="{65F61A91-5EC8-4F6C-9864-67ACBC721191}">
            <xm:f>'Q1'!$F$5</xm:f>
            <x14:dxf>
              <fill>
                <patternFill>
                  <bgColor theme="7"/>
                </patternFill>
              </fill>
            </x14:dxf>
          </x14:cfRule>
          <x14:cfRule type="cellIs" priority="205" operator="equal" id="{9B7C8B17-69E4-409B-A76B-AD337B141524}">
            <xm:f>'Q1'!$F$4</xm:f>
            <x14:dxf>
              <fill>
                <patternFill>
                  <bgColor theme="7"/>
                </patternFill>
              </fill>
            </x14:dxf>
          </x14:cfRule>
          <x14:cfRule type="cellIs" priority="206" operator="equal" id="{6755844A-AA12-42AF-AEF8-564B97A1E1AE}">
            <xm:f>'Q1'!$F$3</xm:f>
            <x14:dxf>
              <fill>
                <patternFill>
                  <bgColor theme="7"/>
                </patternFill>
              </fill>
            </x14:dxf>
          </x14:cfRule>
          <x14:cfRule type="cellIs" priority="207" operator="equal" id="{976B813D-EB27-4BC1-964C-AB85B950A0F0}">
            <xm:f>'Q1'!$E$5</xm:f>
            <x14:dxf>
              <fill>
                <patternFill>
                  <bgColor theme="7"/>
                </patternFill>
              </fill>
            </x14:dxf>
          </x14:cfRule>
          <x14:cfRule type="cellIs" priority="208" operator="equal" id="{0B21C446-5D24-48F7-BF44-48152BDD23E0}">
            <xm:f>'Q1'!$E$4</xm:f>
            <x14:dxf>
              <fill>
                <patternFill>
                  <bgColor theme="7"/>
                </patternFill>
              </fill>
            </x14:dxf>
          </x14:cfRule>
          <x14:cfRule type="cellIs" priority="209" operator="equal" id="{91F933C0-0BA7-4333-931E-884BC7C0D58C}">
            <xm:f>'Q1'!$E$3</xm:f>
            <x14:dxf>
              <fill>
                <patternFill>
                  <bgColor theme="7"/>
                </patternFill>
              </fill>
            </x14:dxf>
          </x14:cfRule>
          <xm:sqref>J9:J52</xm:sqref>
        </x14:conditionalFormatting>
        <x14:conditionalFormatting xmlns:xm="http://schemas.microsoft.com/office/excel/2006/main">
          <x14:cfRule type="cellIs" priority="16" operator="equal" id="{00927375-59BD-479E-9090-9B30D6743FCB}">
            <xm:f>'Q1'!$A$63</xm:f>
            <x14:dxf>
              <fill>
                <patternFill>
                  <bgColor theme="6"/>
                </patternFill>
              </fill>
            </x14:dxf>
          </x14:cfRule>
          <x14:cfRule type="cellIs" priority="17" operator="equal" id="{29B6955F-95A0-4EF9-A16C-FD5FF9F13381}">
            <xm:f>'Q1'!$A$62</xm:f>
            <x14:dxf>
              <fill>
                <patternFill>
                  <bgColor theme="6"/>
                </patternFill>
              </fill>
            </x14:dxf>
          </x14:cfRule>
          <x14:cfRule type="cellIs" priority="18" operator="equal" id="{C4B2A744-7847-472F-816F-159F92E29D39}">
            <xm:f>'Q1'!$A$61</xm:f>
            <x14:dxf>
              <fill>
                <patternFill>
                  <bgColor theme="6"/>
                </patternFill>
              </fill>
            </x14:dxf>
          </x14:cfRule>
          <x14:cfRule type="cellIs" priority="19" operator="equal" id="{2B3E38F7-44F6-4637-84F8-FD876B271171}">
            <xm:f>'Q1'!$A$60</xm:f>
            <x14:dxf>
              <fill>
                <patternFill>
                  <bgColor theme="6"/>
                </patternFill>
              </fill>
            </x14:dxf>
          </x14:cfRule>
          <x14:cfRule type="cellIs" priority="48" operator="equal" id="{67AD320D-AF67-4795-8CAA-0D42483E0410}">
            <xm:f>'Q1'!$K$9</xm:f>
            <x14:dxf>
              <fill>
                <patternFill>
                  <bgColor theme="7"/>
                </patternFill>
              </fill>
            </x14:dxf>
          </x14:cfRule>
          <x14:cfRule type="cellIs" priority="76" operator="equal" id="{E1549C3B-59D6-41CF-AC5F-674E07430C81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77" operator="equal" id="{09876656-E76D-4E7C-A5B9-076ABB037D0B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78" operator="equal" id="{3390003E-62B5-4AC3-8B82-02A8080005A6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79" operator="equal" id="{2C1EDD02-BFED-4258-83DC-305E49D4D328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80" operator="equal" id="{7E906263-845D-4107-9F24-A7A29CBC437D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81" operator="equal" id="{AEB57511-AFC1-40C8-B2C1-46E9D894C2CA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82" operator="containsText" id="{7A63F802-CD24-49CC-8799-46AF0D52B0E4}">
            <xm:f>NOT(ISERROR(SEARCH('Q1'!$K$2,H16)))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103" operator="equal" id="{59098C8C-7A34-4753-91DF-20D54EF2F0A0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104" operator="equal" id="{3F65CC76-9DC6-4B09-A1FC-C5583421462A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105" operator="equal" id="{37439E8F-A43D-4496-8F6C-827A7A03108A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106" operator="equal" id="{3031AD2E-B47A-407A-B92D-0D40181E8EC2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107" operator="equal" id="{CC957890-D0F2-47BE-B896-79024068E308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108" operator="equal" id="{BFEC5CB0-2976-4EF8-9F79-F53D614AF997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109" operator="equal" id="{186EA4D8-7197-47A2-89B7-4BC62A61D297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110" operator="equal" id="{1AB73C6B-E6CF-44B5-A17A-B07F459AE7EC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123" operator="equal" id="{CA3980E3-F7ED-4395-AD5C-7278FF0EC0BA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124" operator="equal" id="{AA5C65E6-4157-434E-B1BC-FEED12B56AC9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125" operator="equal" id="{F8CCD78E-1148-49B0-84D9-CE530B599B7B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126" operator="equal" id="{F69426DB-4EB8-4002-B0EE-D8EC8120B9D9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127" operator="equal" id="{0BC3C282-852B-4E3B-8630-5C11B9DE89EF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128" operator="equal" id="{0556C15E-C24B-4E0C-A4C0-6FEAC67A7E75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135" operator="equal" id="{21E6E57C-04E7-4D23-959B-2BC7EC79C6BB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136" operator="equal" id="{A09A38E9-484A-4C27-9B85-62E9AA4A1135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137" operator="equal" id="{CA8F8BA1-ADC1-42F2-84B5-396FFC332CE1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138" operator="equal" id="{9CB90802-FCA5-496B-8635-1809DADD1682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139" operator="equal" id="{748C9CD6-067B-46DF-8B3E-FB8925EA114C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141" operator="equal" id="{0BDFD472-1C1A-4940-8712-9808F85BEE22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140" operator="equal" id="{762BDFE4-BA56-4712-8171-D488BB048713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129" operator="equal" id="{CC378599-9C67-4BBE-91D8-5409B6505056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130" operator="equal" id="{6C458E68-F6DC-49F3-81F9-136B013E6FB4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131" operator="equal" id="{A6861651-682B-4905-A5EA-D8CD84111FBD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132" operator="equal" id="{FE662B4B-3A85-42DC-A482-9BCB6518DF22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133" operator="equal" id="{2780502D-8E7F-40F9-BC21-CBF257EDB27B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134" operator="equal" id="{45618691-E1AC-4D69-9306-4B3F07E0F91F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111" operator="equal" id="{322CA6EC-56BB-4606-9BBC-744FA4EC8ECF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112" operator="equal" id="{B80640A7-AD6A-46B4-9124-02FAF5AE9D73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113" operator="equal" id="{2532830A-A1BF-4CB0-AFFA-FAE1AC7CBE1C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114" operator="equal" id="{EF7A5296-0D62-4F62-A853-16FA4CE7EEFB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115" operator="equal" id="{9F74F77B-1F92-4279-B6CC-D7E74762C8A0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116" operator="equal" id="{4072A445-EC4C-45F9-9AF0-327364046547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117" operator="equal" id="{431BCE80-FE0C-4EF3-898F-7090D88221C3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118" operator="equal" id="{541EF2F7-CEF5-4554-B318-601C140B6BBA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119" operator="equal" id="{C7E4E11E-49A1-4130-BB9A-9FCC03280777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120" operator="equal" id="{0C89E71C-152F-47E8-9E87-3688CAD4F7EB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121" operator="equal" id="{CB99F2C7-D67D-49A3-B77A-4D8E0F1FD13B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122" operator="equal" id="{2B56C52D-E98A-4D7F-A8C5-53E6401521E0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83" operator="equal" id="{5AF813CE-7801-4286-B341-D7C6E30073C5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84" operator="equal" id="{38AB09A9-02E7-4E56-BE02-CCCFCA75F721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85" operator="equal" id="{8504EBFA-6D72-4195-97C8-235DB93D5E5E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86" operator="equal" id="{6A1CD00D-518C-4637-8BC8-4FC60B42F504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87" operator="equal" id="{5D0F9CD1-0548-449B-9E56-A7795DDA8B66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88" operator="equal" id="{18221024-1142-4B30-84E5-FA633C917E6C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89" operator="equal" id="{47A7265F-D27A-4BAA-8FBD-DD404B7CDB04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90" operator="equal" id="{0BBFDF4A-105D-4ABC-BDC2-10223004F886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91" operator="equal" id="{E720CDE4-268F-420F-BB1B-F0F9A4CB1768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92" operator="equal" id="{29B2DCAD-54EC-4C64-A468-1AEE953AAD5C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93" operator="equal" id="{FDF3075B-5A93-4708-A683-B49461D8E1D0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94" operator="equal" id="{B08F6EB5-CB56-48B3-A98E-F7198396485A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95" operator="equal" id="{C06DDF10-A93C-45CF-BC9B-EF666F13DECC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96" operator="equal" id="{C6FDF04D-8CA4-4A78-B681-75D972C51786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97" operator="equal" id="{91FF89B4-C3DC-448F-A95E-BFFA2030AF96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98" operator="equal" id="{767F7FFE-A19E-40C7-BA2A-E00A709763CB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99" operator="equal" id="{B9D79803-9A1A-4D72-88D6-079EA6B9D2A9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100" operator="equal" id="{DC167366-A5D0-4F60-ADE1-EBB853D07410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101" operator="equal" id="{7E177B18-4C93-4BCD-BEA5-385CB2AD55BE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102" operator="equal" id="{C03CF438-FECD-45F4-80BC-18CA55CD0D78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49" operator="equal" id="{56C1C3EB-E674-4BA7-8D10-3F5E6845EBF0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50" operator="equal" id="{3B3FEF1C-F2F5-40BA-B580-366D941CAFE4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51" operator="equal" id="{C3E5DDDF-6DF4-4400-B6E3-0791A9E5991A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52" operator="equal" id="{CE6AF435-DB84-450E-AB17-80B80BBD57DC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53" operator="equal" id="{CB9BE53E-96E3-4F62-A0BD-116DB69A8F21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54" operator="equal" id="{D9B8B1B8-0F3A-4316-8440-DD0346BFA3A8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55" operator="containsText" id="{FC9B825F-5096-4F28-8BC6-C2B5F28BA72C}">
            <xm:f>NOT(ISERROR(SEARCH('Q1'!$K$2,H16)))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56" operator="equal" id="{CAC94DAD-8C28-40A5-8F94-ED00003A5529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57" operator="equal" id="{D2482E2D-2F9D-4DFE-97C2-5EA96649928B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58" operator="equal" id="{F8E3772B-5655-430E-A067-C9F7CB47D56C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59" operator="equal" id="{250EAADF-F8C4-4515-ABD7-344A48A29181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60" operator="equal" id="{9409821C-77C4-44C6-A896-B2613316E3CF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61" operator="equal" id="{5617E1D6-B8B8-4C96-BD64-2DD0531A6286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62" operator="equal" id="{2805C4D7-CF5E-4C8E-A6B2-4CFA02B95929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63" operator="equal" id="{35090E64-7314-4C52-A81C-907BAA0B99D1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64" operator="equal" id="{7EB2D770-06C3-46AF-93BB-67E0F39E437A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65" operator="equal" id="{696FDB5A-1F2E-4258-BCCC-A264D4A85247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66" operator="equal" id="{D0A905D4-C200-49C6-A547-4A641731EF83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67" operator="equal" id="{B77D9745-3EF2-4F75-8196-BB42BFB0B1B3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68" operator="equal" id="{60053C7A-4AD9-4436-96F9-D10D160E8B10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69" operator="equal" id="{0F295C90-3476-4099-A688-A35737F6F95C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70" operator="equal" id="{A1CFD609-3FC1-4CBB-A319-0BA9051635CD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71" operator="equal" id="{4F3D804C-55EA-4FAC-B866-02BBA5EAB3E7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72" operator="equal" id="{882CBCCE-35F3-4907-9EB9-392DFA585416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73" operator="equal" id="{DEB18662-C080-4109-ABCB-34E384A900D8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74" operator="equal" id="{A58A8EC5-3E5C-4444-8C8B-819875D85A60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75" operator="equal" id="{C3A0C114-5A33-4183-BC4B-05A549F9D6FB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  <x14:conditionalFormatting xmlns:xm="http://schemas.microsoft.com/office/excel/2006/main">
          <x14:cfRule type="cellIs" priority="20" operator="equal" id="{606A5972-9725-4621-B7D5-6B3075D89CCD}">
            <xm:f>'Q1'!$K$9</xm:f>
            <x14:dxf>
              <fill>
                <patternFill>
                  <bgColor theme="7"/>
                </patternFill>
              </fill>
            </x14:dxf>
          </x14:cfRule>
          <x14:cfRule type="cellIs" priority="21" operator="equal" id="{C176A669-9848-4832-B785-ABC114CF2C1E}">
            <xm:f>'Q1'!$K$8</xm:f>
            <x14:dxf>
              <fill>
                <patternFill>
                  <bgColor theme="7"/>
                </patternFill>
              </fill>
            </x14:dxf>
          </x14:cfRule>
          <x14:cfRule type="cellIs" priority="22" operator="equal" id="{E4FB88C8-7780-4C2A-A1AE-D19AFBA5CEF9}">
            <xm:f>'Q1'!$K$7</xm:f>
            <x14:dxf>
              <fill>
                <patternFill>
                  <bgColor theme="7"/>
                </patternFill>
              </fill>
            </x14:dxf>
          </x14:cfRule>
          <x14:cfRule type="cellIs" priority="23" operator="equal" id="{41B6BDC3-DBC1-44E3-9FC4-1419C172BBC7}">
            <xm:f>'Q1'!$K$6</xm:f>
            <x14:dxf>
              <fill>
                <patternFill>
                  <bgColor theme="7"/>
                </patternFill>
              </fill>
            </x14:dxf>
          </x14:cfRule>
          <x14:cfRule type="cellIs" priority="24" operator="equal" id="{D8CD87DC-61EE-4D09-B42B-71FEB1D030F3}">
            <xm:f>'Q1'!$K$5</xm:f>
            <x14:dxf>
              <fill>
                <patternFill>
                  <bgColor theme="7"/>
                </patternFill>
              </fill>
            </x14:dxf>
          </x14:cfRule>
          <x14:cfRule type="cellIs" priority="25" operator="equal" id="{5B542802-FB97-4AE5-BE83-290F00658C38}">
            <xm:f>'Q1'!$K$4</xm:f>
            <x14:dxf>
              <fill>
                <patternFill>
                  <bgColor theme="7"/>
                </patternFill>
              </fill>
            </x14:dxf>
          </x14:cfRule>
          <x14:cfRule type="cellIs" priority="26" operator="equal" id="{1BB7C495-C945-47C4-A2BA-8D1F203110D7}">
            <xm:f>'Q1'!$K$3</xm:f>
            <x14:dxf>
              <fill>
                <patternFill>
                  <bgColor theme="7"/>
                </patternFill>
              </fill>
            </x14:dxf>
          </x14:cfRule>
          <x14:cfRule type="containsText" priority="27" operator="containsText" id="{614E1DDF-34D7-43B7-8DDD-B506976183B4}">
            <xm:f>NOT(ISERROR(SEARCH('Q1'!$K$2,H16)))</xm:f>
            <xm:f>'Q1'!$K$2</xm:f>
            <x14:dxf>
              <fill>
                <patternFill>
                  <bgColor theme="7"/>
                </patternFill>
              </fill>
            </x14:dxf>
          </x14:cfRule>
          <x14:cfRule type="cellIs" priority="28" operator="equal" id="{0F4AF668-C36C-461B-9234-7A62EAF8AB4D}">
            <xm:f>'Q1'!$A$41</xm:f>
            <x14:dxf>
              <fill>
                <patternFill>
                  <bgColor theme="8"/>
                </patternFill>
              </fill>
            </x14:dxf>
          </x14:cfRule>
          <x14:cfRule type="cellIs" priority="29" operator="equal" id="{92BAD576-16A7-4AAC-B9B8-C3C66625C4A8}">
            <xm:f>'Q1'!$A$40</xm:f>
            <x14:dxf>
              <fill>
                <patternFill>
                  <bgColor theme="8"/>
                </patternFill>
              </fill>
            </x14:dxf>
          </x14:cfRule>
          <x14:cfRule type="cellIs" priority="30" operator="equal" id="{B240957F-7A3D-480C-ADB2-3044AF641A2C}">
            <xm:f>'Q1'!$A$39</xm:f>
            <x14:dxf>
              <fill>
                <patternFill>
                  <bgColor theme="8"/>
                </patternFill>
              </fill>
            </x14:dxf>
          </x14:cfRule>
          <x14:cfRule type="cellIs" priority="31" operator="equal" id="{BC6C6F5C-9395-4B73-93FA-17DE2349E2D5}">
            <xm:f>'Q1'!$A$38</xm:f>
            <x14:dxf>
              <fill>
                <patternFill>
                  <bgColor theme="8"/>
                </patternFill>
              </fill>
            </x14:dxf>
          </x14:cfRule>
          <x14:cfRule type="cellIs" priority="32" operator="equal" id="{CF4553E0-335A-4CDD-A4BC-0A1E54E89302}">
            <xm:f>'Q1'!$A$37</xm:f>
            <x14:dxf>
              <fill>
                <patternFill>
                  <bgColor theme="8"/>
                </patternFill>
              </fill>
            </x14:dxf>
          </x14:cfRule>
          <x14:cfRule type="cellIs" priority="33" operator="equal" id="{A407B75C-120F-42BA-847A-18825C6ABF05}">
            <xm:f>'Q1'!$A$36</xm:f>
            <x14:dxf>
              <fill>
                <patternFill>
                  <bgColor theme="8"/>
                </patternFill>
              </fill>
            </x14:dxf>
          </x14:cfRule>
          <x14:cfRule type="cellIs" priority="34" operator="equal" id="{4E2A31DE-E833-46E3-93F2-884FFFDEB118}">
            <xm:f>'Q1'!$A$35</xm:f>
            <x14:dxf>
              <fill>
                <patternFill>
                  <bgColor theme="8"/>
                </patternFill>
              </fill>
            </x14:dxf>
          </x14:cfRule>
          <x14:cfRule type="cellIs" priority="35" operator="equal" id="{A4413B86-996C-4EF1-8018-158BCBD4F2C4}">
            <xm:f>'Q1'!$A$34</xm:f>
            <x14:dxf>
              <fill>
                <patternFill>
                  <bgColor theme="8"/>
                </patternFill>
              </fill>
            </x14:dxf>
          </x14:cfRule>
          <x14:cfRule type="cellIs" priority="36" operator="equal" id="{C874100C-8BFD-4406-9564-C0649F28E6F7}">
            <xm:f>'Q1'!$A$32</xm:f>
            <x14:dxf>
              <fill>
                <patternFill>
                  <bgColor theme="9"/>
                </patternFill>
              </fill>
            </x14:dxf>
          </x14:cfRule>
          <x14:cfRule type="cellIs" priority="37" operator="equal" id="{8090FC44-DA6B-48F7-9EBE-9ED1B3AD48E6}">
            <xm:f>'Q1'!$A$31</xm:f>
            <x14:dxf>
              <fill>
                <patternFill>
                  <bgColor theme="9"/>
                </patternFill>
              </fill>
            </x14:dxf>
          </x14:cfRule>
          <x14:cfRule type="cellIs" priority="38" operator="equal" id="{60ED0960-707D-4732-AA9F-84A4EA818037}">
            <xm:f>'Q1'!$A$30</xm:f>
            <x14:dxf>
              <fill>
                <patternFill>
                  <bgColor theme="9"/>
                </patternFill>
              </fill>
            </x14:dxf>
          </x14:cfRule>
          <x14:cfRule type="cellIs" priority="39" operator="equal" id="{A4E3C7D4-CEBD-4952-A9FB-C40C8B3DB725}">
            <xm:f>'Q1'!$A$29</xm:f>
            <x14:dxf>
              <fill>
                <patternFill>
                  <bgColor theme="9"/>
                </patternFill>
              </fill>
            </x14:dxf>
          </x14:cfRule>
          <x14:cfRule type="cellIs" priority="40" operator="equal" id="{05F2CE3F-015C-4341-8184-8C4074A5D505}">
            <xm:f>'Q1'!$A$28</xm:f>
            <x14:dxf>
              <fill>
                <patternFill>
                  <bgColor theme="9"/>
                </patternFill>
              </fill>
            </x14:dxf>
          </x14:cfRule>
          <x14:cfRule type="cellIs" priority="41" operator="equal" id="{42B040B6-8326-4FEF-8915-872BD28D872F}">
            <xm:f>'Q1'!$A$27</xm:f>
            <x14:dxf>
              <fill>
                <patternFill>
                  <bgColor theme="9"/>
                </patternFill>
              </fill>
            </x14:dxf>
          </x14:cfRule>
          <x14:cfRule type="cellIs" priority="42" operator="equal" id="{37DFCE28-1478-46C0-B44B-0DAA0F71A43C}">
            <xm:f>'Q1'!$A$26</xm:f>
            <x14:dxf>
              <fill>
                <patternFill>
                  <bgColor theme="9"/>
                </patternFill>
              </fill>
            </x14:dxf>
          </x14:cfRule>
          <x14:cfRule type="cellIs" priority="43" operator="equal" id="{CF016AB2-7021-43EF-B9ED-E57F2F6D7F37}">
            <xm:f>'Q1'!$A$22</xm:f>
            <x14:dxf>
              <fill>
                <patternFill>
                  <bgColor theme="9"/>
                </patternFill>
              </fill>
            </x14:dxf>
          </x14:cfRule>
          <x14:cfRule type="cellIs" priority="44" operator="equal" id="{89AEF459-C3E1-403C-9767-946214CC5836}">
            <xm:f>'Q1'!$A$25</xm:f>
            <x14:dxf>
              <fill>
                <patternFill>
                  <bgColor theme="9"/>
                </patternFill>
              </fill>
            </x14:dxf>
          </x14:cfRule>
          <x14:cfRule type="cellIs" priority="45" operator="equal" id="{464CA40E-EDDE-40EE-84B2-2DC48485484E}">
            <xm:f>'Q1'!$A$24</xm:f>
            <x14:dxf>
              <fill>
                <patternFill>
                  <bgColor theme="9"/>
                </patternFill>
              </fill>
            </x14:dxf>
          </x14:cfRule>
          <x14:cfRule type="cellIs" priority="46" operator="equal" id="{43C40E46-677C-4CDC-BEB0-6560F5E46984}">
            <xm:f>'Q1'!$A$23</xm:f>
            <x14:dxf>
              <fill>
                <patternFill>
                  <bgColor theme="9"/>
                </patternFill>
              </fill>
            </x14:dxf>
          </x14:cfRule>
          <x14:cfRule type="cellIs" priority="47" operator="equal" id="{86A2EEEB-21A2-48F7-B596-5AC2E419864C}">
            <xm:f>'Q1'!$A$21</xm:f>
            <x14:dxf>
              <fill>
                <patternFill>
                  <bgColor theme="9"/>
                </patternFill>
              </fill>
            </x14:dxf>
          </x14:cfRule>
          <xm:sqref>H16:H18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date!$E$1:$E$2</xm:f>
          </x14:formula1>
          <xm:sqref>C5</xm:sqref>
        </x14:dataValidation>
        <x14:dataValidation type="list" allowBlank="1" showInputMessage="1" showErrorMessage="1">
          <x14:formula1>
            <xm:f>date!$B$1:$B$12</xm:f>
          </x14:formula1>
          <xm:sqref>E5</xm:sqref>
        </x14:dataValidation>
        <x14:dataValidation type="list" allowBlank="1" showInputMessage="1" showErrorMessage="1">
          <x14:formula1>
            <xm:f>'Q1'!$B$21:$B$26</xm:f>
          </x14:formula1>
          <xm:sqref>C8 C10 C12 C22:C23 C18 C16 C14 C20 C27:C28 C25</xm:sqref>
        </x14:dataValidation>
        <x14:dataValidation type="list" allowBlank="1" showInputMessage="1" showErrorMessage="1">
          <x14:formula1>
            <xm:f>'Q1'!$H$21:$H$22</xm:f>
          </x14:formula1>
          <xm:sqref>M8:M52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5">
    <tabColor theme="5" tint="0.59999389629810485"/>
    <pageSetUpPr fitToPage="1"/>
  </sheetPr>
  <dimension ref="A1:M54"/>
  <sheetViews>
    <sheetView rightToLeft="1" view="pageBreakPreview" topLeftCell="A23" zoomScale="50" zoomScaleNormal="75" zoomScaleSheetLayoutView="50" workbookViewId="0">
      <selection activeCell="G32" sqref="G32:G33"/>
    </sheetView>
  </sheetViews>
  <sheetFormatPr defaultColWidth="9.125" defaultRowHeight="14.25" x14ac:dyDescent="0.2"/>
  <cols>
    <col min="1" max="1" width="9.125" style="63"/>
    <col min="2" max="2" width="81.125" style="63" customWidth="1"/>
    <col min="3" max="3" width="32.125" style="63" bestFit="1" customWidth="1"/>
    <col min="4" max="4" width="27.75" style="63" customWidth="1"/>
    <col min="5" max="5" width="11.875" style="63" customWidth="1"/>
    <col min="6" max="6" width="22.625" style="63" customWidth="1"/>
    <col min="7" max="7" width="53.625" style="63" customWidth="1"/>
    <col min="8" max="8" width="16.625" style="67" customWidth="1"/>
    <col min="9" max="9" width="16.625" style="63" customWidth="1"/>
    <col min="10" max="10" width="18.875" style="63" bestFit="1" customWidth="1"/>
    <col min="11" max="11" width="9.125" style="63" bestFit="1" customWidth="1"/>
    <col min="12" max="12" width="11.375" style="63" bestFit="1" customWidth="1"/>
    <col min="13" max="16384" width="9.125" style="63"/>
  </cols>
  <sheetData>
    <row r="1" spans="1:13" ht="60.75" customHeight="1" thickBot="1" x14ac:dyDescent="0.25">
      <c r="A1" s="283" t="s">
        <v>299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3" s="116" customFormat="1" ht="38.25" customHeight="1" thickBot="1" x14ac:dyDescent="0.25">
      <c r="B2" s="117" t="s">
        <v>245</v>
      </c>
      <c r="C2" s="284" t="str">
        <f>CONCATENATE(البرنامج!E3)</f>
        <v/>
      </c>
      <c r="D2" s="285"/>
      <c r="E2" s="117"/>
      <c r="F2" s="117" t="s">
        <v>20</v>
      </c>
      <c r="G2" s="284">
        <f>البرنامج!M3</f>
        <v>0</v>
      </c>
      <c r="H2" s="285"/>
      <c r="I2" s="117"/>
    </row>
    <row r="3" spans="1:13" ht="51.75" customHeight="1" thickBot="1" x14ac:dyDescent="0.45">
      <c r="B3" s="64" t="s">
        <v>2</v>
      </c>
      <c r="C3" s="106" t="str">
        <f>CONCATENATE(البرنامج!E4)</f>
        <v/>
      </c>
      <c r="D3" s="76"/>
      <c r="E3" s="299" t="str">
        <f>'الشاشة الرئيسيىة'!B14</f>
        <v>اسم المدرسة المكلف بالإشراف عليها</v>
      </c>
      <c r="F3" s="299"/>
      <c r="G3" s="284" t="str">
        <f>IF('الشاشة الرئيسيىة'!D14&lt;&gt;0,'الشاشة الرئيسيىة'!D14,"أدخل اسم المدرسة في الشاشة الرئيسية")</f>
        <v>أدخل اسم المدرسة في الشاشة الرئيسية</v>
      </c>
      <c r="H3" s="285"/>
      <c r="J3" s="108"/>
    </row>
    <row r="4" spans="1:13" ht="13.5" customHeight="1" x14ac:dyDescent="0.4">
      <c r="B4" s="64"/>
      <c r="C4" s="65"/>
      <c r="D4" s="65"/>
      <c r="E4" s="65"/>
      <c r="H4" s="63"/>
    </row>
    <row r="5" spans="1:13" ht="15" thickBot="1" x14ac:dyDescent="0.25"/>
    <row r="6" spans="1:13" s="111" customFormat="1" ht="54.75" customHeight="1" thickTop="1" thickBot="1" x14ac:dyDescent="0.25">
      <c r="B6" s="115" t="s">
        <v>300</v>
      </c>
      <c r="C6" s="173" t="s">
        <v>288</v>
      </c>
      <c r="D6" s="115" t="s">
        <v>289</v>
      </c>
      <c r="E6"/>
      <c r="F6" s="95"/>
      <c r="G6" s="119" t="s">
        <v>379</v>
      </c>
      <c r="H6" s="120" t="s">
        <v>13</v>
      </c>
      <c r="I6" s="115" t="s">
        <v>289</v>
      </c>
      <c r="J6"/>
      <c r="K6" s="95"/>
      <c r="L6" s="112"/>
      <c r="M6" s="112"/>
    </row>
    <row r="7" spans="1:13" s="86" customFormat="1" ht="51" customHeight="1" thickTop="1" thickBot="1" x14ac:dyDescent="0.3">
      <c r="B7" s="142" t="str">
        <f>'Q1'!A21</f>
        <v>تنفيذ برامج التنمية المهنية</v>
      </c>
      <c r="C7" s="174">
        <f>COUNTIF(البرنامج!$H$8:$H$155,'Q1'!A21)</f>
        <v>0</v>
      </c>
      <c r="D7" s="178">
        <f>COUNTIFS(البرنامج!$H$8:$H$155,'Q1'!A21,البرنامج!$M$8:$M$155,"نفذ")</f>
        <v>0</v>
      </c>
      <c r="E7"/>
      <c r="F7" s="95"/>
      <c r="G7" s="346" t="s">
        <v>246</v>
      </c>
      <c r="H7" s="114">
        <f>COUNTIF(البرنامج!$L$8:$L$155,G7)</f>
        <v>0</v>
      </c>
      <c r="I7" s="114">
        <f>COUNTIFS(البرنامج!$L$8:$L$155,G7,البرنامج!$M$8:$M$155,"نفذ")</f>
        <v>0</v>
      </c>
      <c r="J7"/>
      <c r="K7" s="95"/>
    </row>
    <row r="8" spans="1:13" s="86" customFormat="1" ht="51" customHeight="1" thickTop="1" thickBot="1" x14ac:dyDescent="0.3">
      <c r="B8" s="142" t="str">
        <f>'Q1'!A22</f>
        <v>بناء خطة قسم الإشراف التربوي ومتابعة خطط المشرفين</v>
      </c>
      <c r="C8" s="174">
        <f>COUNTIF(البرنامج!$H$8:$H$155,'Q1'!A22)</f>
        <v>0</v>
      </c>
      <c r="D8" s="178">
        <f>COUNTIFS(البرنامج!$H$8:$H$155,'Q1'!A22,البرنامج!$M$8:$M$155,"نفذ")</f>
        <v>0</v>
      </c>
      <c r="E8"/>
      <c r="F8" s="95"/>
      <c r="G8" s="346" t="s">
        <v>349</v>
      </c>
      <c r="H8" s="114">
        <f>COUNTIF(البرنامج!$L$8:$L$155,G8)</f>
        <v>0</v>
      </c>
      <c r="I8" s="114">
        <f>COUNTIFS(البرنامج!$L$8:$L$155,G8,البرنامج!$M$8:$M$155,"نفذ")</f>
        <v>0</v>
      </c>
      <c r="J8"/>
      <c r="K8" s="95"/>
    </row>
    <row r="9" spans="1:13" s="86" customFormat="1" ht="51" customHeight="1" thickTop="1" thickBot="1" x14ac:dyDescent="0.3">
      <c r="B9" s="142" t="str">
        <f>'Q1'!A23</f>
        <v xml:space="preserve">تقديم الدعم والإسناد (مشرفين / مدراء المدارس / معلمين) </v>
      </c>
      <c r="C9" s="174">
        <f>COUNTIF(البرنامج!$H$8:$H$155,'Q1'!A23)</f>
        <v>0</v>
      </c>
      <c r="D9" s="178">
        <f>COUNTIFS(البرنامج!$H$8:$H$155,'Q1'!A23,البرنامج!$M$8:$M$155,"نفذ")</f>
        <v>0</v>
      </c>
      <c r="E9"/>
      <c r="F9" s="95"/>
      <c r="G9" s="346" t="s">
        <v>350</v>
      </c>
      <c r="H9" s="114">
        <f>COUNTIF(البرنامج!$L$8:$L$155,G9)</f>
        <v>0</v>
      </c>
      <c r="I9" s="114">
        <f>COUNTIFS(البرنامج!$L$8:$L$155,G9,البرنامج!$M$8:$M$155,"نفذ")</f>
        <v>0</v>
      </c>
      <c r="J9"/>
      <c r="K9" s="95"/>
    </row>
    <row r="10" spans="1:13" s="86" customFormat="1" ht="60" customHeight="1" thickTop="1" thickBot="1" x14ac:dyDescent="0.3">
      <c r="B10" s="142" t="str">
        <f>'Q1'!A24</f>
        <v>بناء وتحديث قاعدة بيانات الحاجات التدريبية على مستوى (المديرية / المدرسة)</v>
      </c>
      <c r="C10" s="174">
        <f>COUNTIF(البرنامج!$H$8:$H$155,'Q1'!A24)</f>
        <v>0</v>
      </c>
      <c r="D10" s="178">
        <f>COUNTIFS(البرنامج!$H$8:$H$155,'Q1'!A24,البرنامج!$M$8:$M$155,"نفذ")</f>
        <v>0</v>
      </c>
      <c r="E10"/>
      <c r="F10" s="95"/>
      <c r="G10" s="346" t="s">
        <v>250</v>
      </c>
      <c r="H10" s="114">
        <f>COUNTIF(البرنامج!$L$8:$L$155,G10)</f>
        <v>0</v>
      </c>
      <c r="I10" s="114">
        <f>COUNTIFS(البرنامج!$L$8:$L$155,G10,البرنامج!$M$8:$M$155,"نفذ")</f>
        <v>0</v>
      </c>
      <c r="J10"/>
      <c r="K10" s="95"/>
    </row>
    <row r="11" spans="1:13" s="86" customFormat="1" ht="60" customHeight="1" thickTop="1" thickBot="1" x14ac:dyDescent="0.3">
      <c r="B11" s="142" t="str">
        <f>'Q1'!A25</f>
        <v>متابعة الأعمال المكتبية (إصدار إجازات التعليم، متابعة بريد الوزارة والمديرية، الإنجاز الشهري، ملفات القسم)</v>
      </c>
      <c r="C11" s="174">
        <f>COUNTIF(البرنامج!$H$8:$H$155,'Q1'!A25)</f>
        <v>0</v>
      </c>
      <c r="D11" s="178">
        <f>COUNTIFS(البرنامج!$H$8:$H$155,'Q1'!A25,البرنامج!$M$8:$M$155,"نفذ")</f>
        <v>0</v>
      </c>
      <c r="E11"/>
      <c r="F11" s="95"/>
      <c r="G11" s="346" t="s">
        <v>348</v>
      </c>
      <c r="H11" s="114">
        <f>COUNTIF(البرنامج!$L$8:$L$155,G11)</f>
        <v>0</v>
      </c>
      <c r="I11" s="114">
        <f>COUNTIFS(البرنامج!$L$8:$L$155,G11,البرنامج!$M$8:$M$155,"نفذ")</f>
        <v>0</v>
      </c>
      <c r="J11"/>
      <c r="K11" s="95"/>
    </row>
    <row r="12" spans="1:13" s="86" customFormat="1" ht="60" customHeight="1" thickTop="1" thickBot="1" x14ac:dyDescent="0.3">
      <c r="B12" s="142" t="str">
        <f>'Q1'!A26</f>
        <v>تحديث مكتبة مناهج وبرامج التنمية المهنية ورقيا وإلكترونيا</v>
      </c>
      <c r="C12" s="174">
        <f>COUNTIF(البرنامج!$H$8:$H$155,'Q1'!A26)</f>
        <v>0</v>
      </c>
      <c r="D12" s="178">
        <f>COUNTIFS(البرنامج!$H$8:$H$155,'Q1'!A26,البرنامج!$M$8:$M$155,"نفذ")</f>
        <v>0</v>
      </c>
      <c r="E12"/>
      <c r="F12" s="95"/>
      <c r="G12" s="346" t="s">
        <v>251</v>
      </c>
      <c r="H12" s="114">
        <f>COUNTIF(البرنامج!$L$8:$L$155,G12)</f>
        <v>0</v>
      </c>
      <c r="I12" s="114">
        <f>COUNTIFS(البرنامج!$L$8:$L$155,G12,البرنامج!$M$8:$M$155,"نفذ")</f>
        <v>0</v>
      </c>
      <c r="J12"/>
      <c r="K12" s="95"/>
    </row>
    <row r="13" spans="1:13" s="86" customFormat="1" ht="62.25" customHeight="1" thickTop="1" thickBot="1" x14ac:dyDescent="0.3">
      <c r="B13" s="161" t="str">
        <f>'Q1'!A27</f>
        <v>الإشراف على عمليات المراجعة الذاتية والخطط التطويرية والإجرائية للمديرية والمدارس وما يتعلق بالمجالس التربوية على مستوى شبكات المدارس</v>
      </c>
      <c r="C13" s="174">
        <f>COUNTIF(البرنامج!$H$8:$H$155,'Q1'!A27)</f>
        <v>0</v>
      </c>
      <c r="D13" s="178">
        <f>COUNTIFS(البرنامج!$H$8:$H$155,'Q1'!A27,البرنامج!$M$8:$M$155,"نفذ")</f>
        <v>0</v>
      </c>
      <c r="E13"/>
      <c r="F13" s="95"/>
      <c r="G13" s="346" t="s">
        <v>252</v>
      </c>
      <c r="H13" s="114">
        <f>COUNTIF(البرنامج!$L$8:$L$155,G13)</f>
        <v>0</v>
      </c>
      <c r="I13" s="114">
        <f>COUNTIFS(البرنامج!$L$8:$L$155,G13,البرنامج!$M$8:$M$155,"نفذ")</f>
        <v>0</v>
      </c>
      <c r="J13"/>
      <c r="K13" s="95"/>
    </row>
    <row r="14" spans="1:13" s="86" customFormat="1" ht="60" customHeight="1" thickTop="1" thickBot="1" x14ac:dyDescent="0.3">
      <c r="B14" s="142" t="str">
        <f>'Q1'!A28</f>
        <v>تحديث قواعد بيانات الحاجات المشتركة للمدارس والمديرية وتلبيتها وتحديد الأولويات التطويرية للمديرية</v>
      </c>
      <c r="C14" s="174">
        <f>COUNTIF(البرنامج!$H$8:$H$155,'Q1'!A28)</f>
        <v>0</v>
      </c>
      <c r="D14" s="178">
        <f>COUNTIFS(البرنامج!$H$8:$H$155,'Q1'!A28,البرنامج!$M$8:$M$155,"نفذ")</f>
        <v>0</v>
      </c>
      <c r="E14"/>
      <c r="F14" s="95"/>
      <c r="G14" s="346" t="s">
        <v>249</v>
      </c>
      <c r="H14" s="114">
        <f>COUNTIF(البرنامج!$L$8:$L$155,G14)</f>
        <v>0</v>
      </c>
      <c r="I14" s="114">
        <f>COUNTIFS(البرنامج!$L$8:$L$155,G14,البرنامج!$M$8:$M$155,"نفذ")</f>
        <v>0</v>
      </c>
      <c r="J14"/>
      <c r="K14" s="95"/>
    </row>
    <row r="15" spans="1:13" s="86" customFormat="1" ht="60" customHeight="1" thickTop="1" thickBot="1" x14ac:dyDescent="0.3">
      <c r="B15" s="142" t="str">
        <f>'Q1'!A29</f>
        <v>الإشراف على تشكيل وتفعيل المجالس التربوية ومجلس التطوير التربوي وتحديث قاعدة بيانات خاصة بها</v>
      </c>
      <c r="C15" s="174">
        <f>COUNTIF(البرنامج!$H$8:$H$155,'Q1'!A29)</f>
        <v>0</v>
      </c>
      <c r="D15" s="178">
        <f>COUNTIFS(البرنامج!$H$8:$H$155,'Q1'!A29,البرنامج!$M$8:$M$155,"نفذ")</f>
        <v>0</v>
      </c>
      <c r="E15"/>
      <c r="F15" s="95"/>
      <c r="G15" s="346" t="s">
        <v>248</v>
      </c>
      <c r="H15" s="114">
        <f>COUNTIF(البرنامج!$L$8:$L$155,G15)</f>
        <v>0</v>
      </c>
      <c r="I15" s="114">
        <f>COUNTIFS(البرنامج!$L$8:$L$155,G15,البرنامج!$M$8:$M$155,"نفذ")</f>
        <v>0</v>
      </c>
      <c r="J15"/>
      <c r="K15" s="95"/>
    </row>
    <row r="16" spans="1:13" s="86" customFormat="1" ht="60" customHeight="1" thickTop="1" thickBot="1" x14ac:dyDescent="0.3">
      <c r="B16" s="142" t="str">
        <f>'Q1'!A30</f>
        <v>الإشراف على المبادرات المركزية والمدرسية المختلفة</v>
      </c>
      <c r="C16" s="174">
        <f>COUNTIF(البرنامج!$H$8:$H$155,'Q1'!A30)</f>
        <v>0</v>
      </c>
      <c r="D16" s="178">
        <f>COUNTIFS(البرنامج!$H$8:$H$155,'Q1'!A30,البرنامج!$M$8:$M$155,"نفذ")</f>
        <v>0</v>
      </c>
      <c r="E16"/>
      <c r="F16" s="95"/>
      <c r="G16" s="346" t="s">
        <v>247</v>
      </c>
      <c r="H16" s="114">
        <f>COUNTIF(البرنامج!$L$8:$L$155,G16)</f>
        <v>0</v>
      </c>
      <c r="I16" s="114">
        <f>COUNTIFS(البرنامج!$L$8:$L$155,G16,البرنامج!$M$8:$M$155,"نفذ")</f>
        <v>0</v>
      </c>
      <c r="J16"/>
      <c r="K16" s="95"/>
    </row>
    <row r="17" spans="1:12" s="86" customFormat="1" ht="60" customHeight="1" thickTop="1" thickBot="1" x14ac:dyDescent="0.3">
      <c r="B17" s="142" t="str">
        <f>'Q1'!A31</f>
        <v>المواءمة بين بنود الخطة التطويرية وأوجه الإنفاق للمخصصات المرصودة للمنحة المالية للمدارس والمديرية</v>
      </c>
      <c r="C17" s="174">
        <f>COUNTIF(البرنامج!$H$8:$H$155,'Q1'!A31)</f>
        <v>0</v>
      </c>
      <c r="D17" s="178">
        <f>COUNTIFS(البرنامج!$H$8:$H$155,'Q1'!A31,البرنامج!$M$8:$M$155,"نفذ")</f>
        <v>0</v>
      </c>
      <c r="E17"/>
      <c r="F17" s="95"/>
      <c r="G17" s="346" t="s">
        <v>351</v>
      </c>
      <c r="H17" s="114">
        <f>COUNTIF(البرنامج!$L$8:$L$155,G17)</f>
        <v>0</v>
      </c>
      <c r="I17" s="114">
        <f>COUNTIFS(البرنامج!$L$8:$L$155,G17,البرنامج!$M$8:$M$155,"نفذ")</f>
        <v>0</v>
      </c>
      <c r="J17"/>
      <c r="K17" s="95"/>
    </row>
    <row r="18" spans="1:12" s="86" customFormat="1" ht="60" customHeight="1" thickTop="1" thickBot="1" x14ac:dyDescent="0.3">
      <c r="B18" s="142" t="str">
        <f>'Q1'!A32</f>
        <v>متابعة وتقييم أعمال المشرفين (الأدوات والنماذج الإشرافية، البرنامج الأسبوعي وملف إنجازهم، الزيارات الإشرافية)</v>
      </c>
      <c r="C18" s="175">
        <f>COUNTIF(البرنامج!$H$8:$H$155,'Q1'!A32)</f>
        <v>0</v>
      </c>
      <c r="D18" s="178">
        <f>COUNTIFS(البرنامج!$H$8:$H$155,'Q1'!A32,البرنامج!$M$8:$M$155,"نفذ")</f>
        <v>0</v>
      </c>
      <c r="E18"/>
      <c r="F18" s="95"/>
      <c r="G18" s="118" t="s">
        <v>7</v>
      </c>
      <c r="H18" s="118">
        <f>SUM(H7:H17)</f>
        <v>0</v>
      </c>
      <c r="I18" s="118">
        <f>SUM(I7:I17)</f>
        <v>0</v>
      </c>
      <c r="J18"/>
      <c r="K18" s="95"/>
    </row>
    <row r="19" spans="1:12" s="86" customFormat="1" ht="35.25" customHeight="1" thickBot="1" x14ac:dyDescent="0.3">
      <c r="B19" s="118" t="s">
        <v>7</v>
      </c>
      <c r="C19" s="176">
        <f>SUM(C7:C18)</f>
        <v>0</v>
      </c>
      <c r="D19" s="179">
        <f>SUM(D7:D18)</f>
        <v>0</v>
      </c>
      <c r="E19" s="177"/>
      <c r="F19" s="95"/>
      <c r="G19"/>
      <c r="H19"/>
      <c r="I19"/>
      <c r="J19"/>
      <c r="K19" s="95"/>
    </row>
    <row r="20" spans="1:12" s="86" customFormat="1" ht="36.75" customHeight="1" thickTop="1" thickBot="1" x14ac:dyDescent="0.3">
      <c r="A20" s="63"/>
      <c r="B20" s="162"/>
      <c r="C20" s="163"/>
      <c r="D20" s="164"/>
      <c r="E20" s="180"/>
      <c r="F20" s="68"/>
      <c r="G20" s="95"/>
      <c r="H20" s="87"/>
      <c r="I20" s="68"/>
      <c r="J20" s="95"/>
      <c r="K20" s="63"/>
      <c r="L20" s="63"/>
    </row>
    <row r="21" spans="1:12" ht="48" customHeight="1" thickTop="1" thickBot="1" x14ac:dyDescent="0.35">
      <c r="B21" s="290" t="s">
        <v>458</v>
      </c>
      <c r="C21" s="291"/>
      <c r="D21" s="292"/>
      <c r="E21" s="177"/>
      <c r="F21" s="68"/>
      <c r="G21" s="281" t="s">
        <v>453</v>
      </c>
      <c r="H21" s="282"/>
      <c r="I21"/>
      <c r="J21" s="71"/>
    </row>
    <row r="22" spans="1:12" ht="47.25" customHeight="1" thickTop="1" thickBot="1" x14ac:dyDescent="0.25">
      <c r="B22" s="115" t="s">
        <v>461</v>
      </c>
      <c r="C22" s="115" t="s">
        <v>288</v>
      </c>
      <c r="D22" s="115" t="s">
        <v>289</v>
      </c>
      <c r="E22"/>
      <c r="G22" s="183" t="s">
        <v>454</v>
      </c>
      <c r="H22" s="183" t="s">
        <v>13</v>
      </c>
      <c r="I22"/>
      <c r="J22" s="95"/>
    </row>
    <row r="23" spans="1:12" ht="27" customHeight="1" thickTop="1" thickBot="1" x14ac:dyDescent="0.25">
      <c r="A23" s="293" t="s">
        <v>17</v>
      </c>
      <c r="B23" s="206" t="str">
        <f>'Q1'!A34</f>
        <v>التخطيط</v>
      </c>
      <c r="C23" s="129">
        <f>COUNTIF(البرنامج!$H$8:$H$155,خلاصةبرنامج!B23)</f>
        <v>0</v>
      </c>
      <c r="D23" s="181">
        <f>COUNTIFS(البرنامج!$H$8:$H$155,خلاصةبرنامج!B23,البرنامج!$M$8:$M$155,"نفذ")</f>
        <v>0</v>
      </c>
      <c r="E23"/>
      <c r="G23" s="184" t="s">
        <v>360</v>
      </c>
      <c r="H23" s="85">
        <f>COUNTIF(البرنامج!$N$8:$N$155,"إجازة.سنوية")</f>
        <v>0</v>
      </c>
      <c r="I23"/>
      <c r="J23" s="95"/>
    </row>
    <row r="24" spans="1:12" ht="27" customHeight="1" thickTop="1" thickBot="1" x14ac:dyDescent="0.25">
      <c r="A24" s="294"/>
      <c r="B24" s="206" t="str">
        <f>'Q1'!A35</f>
        <v>الإدارة.الصفية</v>
      </c>
      <c r="C24" s="129">
        <f>COUNTIF(البرنامج!$H$8:$H$155,خلاصةبرنامج!B24)</f>
        <v>0</v>
      </c>
      <c r="D24" s="181">
        <f>COUNTIFS(البرنامج!$H$8:$H$155,خلاصةبرنامج!B24,البرنامج!$M$8:$M$155,"نفذ")</f>
        <v>0</v>
      </c>
      <c r="E24"/>
      <c r="G24" s="184" t="s">
        <v>361</v>
      </c>
      <c r="H24" s="85">
        <f>COUNTIF(البرنامج!$N$8:$N$155,G24)</f>
        <v>0</v>
      </c>
      <c r="I24"/>
      <c r="J24" s="95"/>
    </row>
    <row r="25" spans="1:12" ht="27" customHeight="1" thickTop="1" thickBot="1" x14ac:dyDescent="0.35">
      <c r="A25" s="294"/>
      <c r="B25" s="206" t="str">
        <f>'Q1'!A36</f>
        <v>التقويم</v>
      </c>
      <c r="C25" s="129">
        <f>COUNTIF(البرنامج!$H$8:$H$155,خلاصةبرنامج!B25)</f>
        <v>0</v>
      </c>
      <c r="D25" s="181">
        <f>COUNTIFS(البرنامج!$H$8:$H$155,خلاصةبرنامج!B25,البرنامج!$M$8:$M$155,"نفذ")</f>
        <v>0</v>
      </c>
      <c r="E25"/>
      <c r="F25" s="135"/>
      <c r="G25" s="184" t="s">
        <v>254</v>
      </c>
      <c r="H25" s="85">
        <f>COUNTIF(البرنامج!$N$8:$N$155,G25)</f>
        <v>0</v>
      </c>
      <c r="I25"/>
      <c r="J25" s="71"/>
    </row>
    <row r="26" spans="1:12" ht="27" customHeight="1" thickTop="1" thickBot="1" x14ac:dyDescent="0.25">
      <c r="A26" s="294"/>
      <c r="B26" s="206" t="str">
        <f>'Q1'!A37</f>
        <v>استراتيجيات.التدريس</v>
      </c>
      <c r="C26" s="129">
        <f>COUNTIF(البرنامج!$H$8:$H$155,خلاصةبرنامج!B26)</f>
        <v>0</v>
      </c>
      <c r="D26" s="181">
        <f>COUNTIFS(البرنامج!$H$8:$H$155,خلاصةبرنامج!B26,البرنامج!$M$8:$M$155,"نفذ")</f>
        <v>0</v>
      </c>
      <c r="E26"/>
      <c r="F26" s="135"/>
      <c r="G26" s="184" t="s">
        <v>255</v>
      </c>
      <c r="H26" s="85">
        <f>COUNTIF(البرنامج!$N$8:$N$155,G26)</f>
        <v>0</v>
      </c>
      <c r="I26"/>
      <c r="J26" s="72"/>
    </row>
    <row r="27" spans="1:12" ht="27" customHeight="1" thickTop="1" thickBot="1" x14ac:dyDescent="0.25">
      <c r="A27" s="294"/>
      <c r="B27" s="206" t="str">
        <f>'Q1'!A38</f>
        <v>بناء.وتحليل.الاختبارات</v>
      </c>
      <c r="C27" s="129">
        <f>COUNTIF(البرنامج!$H$8:$H$155,خلاصةبرنامج!B27)</f>
        <v>0</v>
      </c>
      <c r="D27" s="181">
        <f>COUNTIFS(البرنامج!$H$8:$H$155,خلاصةبرنامج!B27,البرنامج!$M$8:$M$155,"نفذ")</f>
        <v>0</v>
      </c>
      <c r="E27"/>
      <c r="F27" s="135"/>
      <c r="G27" s="184" t="s">
        <v>257</v>
      </c>
      <c r="H27" s="85">
        <f>COUNTIF(البرنامج!$N$8:$N$155,G27)</f>
        <v>0</v>
      </c>
      <c r="I27"/>
      <c r="J27" s="72"/>
    </row>
    <row r="28" spans="1:12" ht="27" customHeight="1" thickTop="1" thickBot="1" x14ac:dyDescent="0.25">
      <c r="A28" s="294"/>
      <c r="B28" s="206" t="str">
        <f>'Q1'!A39</f>
        <v>مهارات.تشجيع.وتحفيز.الطلبة</v>
      </c>
      <c r="C28" s="129">
        <f>COUNTIF(البرنامج!$H$8:$H$155,خلاصةبرنامج!B28)</f>
        <v>0</v>
      </c>
      <c r="D28" s="181">
        <f>COUNTIFS(البرنامج!$H$8:$H$155,خلاصةبرنامج!B28,البرنامج!$M$8:$M$155,"نفذ")</f>
        <v>0</v>
      </c>
      <c r="E28"/>
      <c r="F28" s="135"/>
      <c r="G28" s="185" t="s">
        <v>7</v>
      </c>
      <c r="H28" s="185">
        <f>SUM(H23:H27)</f>
        <v>0</v>
      </c>
      <c r="I28"/>
      <c r="J28" s="72"/>
    </row>
    <row r="29" spans="1:12" ht="27" customHeight="1" thickTop="1" thickBot="1" x14ac:dyDescent="0.25">
      <c r="A29" s="294"/>
      <c r="B29" s="206" t="str">
        <f>'Q1'!A40</f>
        <v>مصادر.وسائل.الدعم.للتعلم</v>
      </c>
      <c r="C29" s="129">
        <f>COUNTIF(البرنامج!$H$8:$H$155,خلاصةبرنامج!B29)</f>
        <v>0</v>
      </c>
      <c r="D29" s="181">
        <f>COUNTIFS(البرنامج!$H$8:$H$155,خلاصةبرنامج!B29,البرنامج!$M$8:$M$155,"نفذ")</f>
        <v>0</v>
      </c>
      <c r="E29"/>
      <c r="F29" s="135"/>
      <c r="G29" s="135"/>
      <c r="H29" s="143"/>
      <c r="I29" s="68"/>
      <c r="J29" s="70"/>
      <c r="K29" s="66"/>
    </row>
    <row r="30" spans="1:12" ht="27" customHeight="1" thickTop="1" thickBot="1" x14ac:dyDescent="0.25">
      <c r="A30" s="295"/>
      <c r="B30" s="206" t="str">
        <f>'Q1'!A41</f>
        <v>الحاجات التخصصية</v>
      </c>
      <c r="C30" s="129">
        <f>COUNTA(البرنامج!$I$8:$I$155)</f>
        <v>0</v>
      </c>
      <c r="D30" s="181">
        <f>البرنامج!T53</f>
        <v>0</v>
      </c>
      <c r="E30"/>
      <c r="F30" s="135"/>
      <c r="G30" s="371" t="s">
        <v>499</v>
      </c>
      <c r="H30" s="143"/>
      <c r="I30" s="68"/>
      <c r="J30" s="95"/>
      <c r="K30" s="66"/>
    </row>
    <row r="31" spans="1:12" ht="24" customHeight="1" thickTop="1" thickBot="1" x14ac:dyDescent="0.35">
      <c r="A31" s="296" t="s">
        <v>16</v>
      </c>
      <c r="B31" s="205" t="s">
        <v>23</v>
      </c>
      <c r="C31" s="129">
        <f>COUNTIF(البرنامج!$H$8:$H$155,خلاصةبرنامج!B31)</f>
        <v>0</v>
      </c>
      <c r="D31" s="181">
        <f>COUNTIFS(البرنامج!$H$8:$H$155,خلاصةبرنامج!B31,البرنامج!$M$8:$M$155,"نفذ")</f>
        <v>0</v>
      </c>
      <c r="E31"/>
      <c r="F31" s="135"/>
      <c r="G31" s="372"/>
      <c r="J31" s="71"/>
      <c r="K31" s="66"/>
    </row>
    <row r="32" spans="1:12" ht="31.5" customHeight="1" thickTop="1" thickBot="1" x14ac:dyDescent="0.25">
      <c r="A32" s="297"/>
      <c r="B32" s="205" t="s">
        <v>286</v>
      </c>
      <c r="C32" s="129">
        <f>COUNTIF(البرنامج!$H$8:$H$155,خلاصةبرنامج!B32)</f>
        <v>0</v>
      </c>
      <c r="D32" s="181">
        <f>COUNTIFS(البرنامج!$H$8:$H$155,خلاصةبرنامج!B32,البرنامج!$M$8:$M$155,"نفذ")</f>
        <v>0</v>
      </c>
      <c r="E32"/>
      <c r="F32" s="135"/>
      <c r="G32" s="402" t="str">
        <f ca="1">IFERROR(date!K2,"أدخل الشهر بالبرنامج")</f>
        <v>أدخل الشهر بالبرنامج</v>
      </c>
      <c r="J32" s="95"/>
      <c r="K32" s="66"/>
    </row>
    <row r="33" spans="1:11" ht="29.25" customHeight="1" thickTop="1" thickBot="1" x14ac:dyDescent="0.25">
      <c r="A33" s="297"/>
      <c r="B33" s="205" t="s">
        <v>24</v>
      </c>
      <c r="C33" s="129">
        <f>COUNTIF(البرنامج!$H$8:$H$155,خلاصةبرنامج!B33)</f>
        <v>0</v>
      </c>
      <c r="D33" s="181">
        <f>COUNTIFS(البرنامج!$H$8:$H$155,خلاصةبرنامج!B33,البرنامج!$M$8:$M$155,"نفذ")</f>
        <v>0</v>
      </c>
      <c r="F33" s="68"/>
      <c r="G33" s="403"/>
      <c r="H33" s="69"/>
      <c r="I33" s="68"/>
      <c r="J33" s="70"/>
      <c r="K33" s="66"/>
    </row>
    <row r="34" spans="1:11" ht="24" customHeight="1" thickTop="1" thickBot="1" x14ac:dyDescent="0.25">
      <c r="A34" s="297"/>
      <c r="B34" s="205" t="s">
        <v>25</v>
      </c>
      <c r="C34" s="129">
        <f>COUNTIF(البرنامج!$H$8:$H$155,خلاصةبرنامج!B34)</f>
        <v>0</v>
      </c>
      <c r="D34" s="181">
        <f>COUNTIFS(البرنامج!$H$8:$H$155,خلاصةبرنامج!B34,البرنامج!$M$8:$M$155,"نفذ")</f>
        <v>0</v>
      </c>
      <c r="E34"/>
      <c r="F34" s="68"/>
      <c r="I34" s="376" t="s">
        <v>495</v>
      </c>
      <c r="J34" s="377"/>
      <c r="K34" s="378"/>
    </row>
    <row r="35" spans="1:11" ht="24" customHeight="1" thickTop="1" thickBot="1" x14ac:dyDescent="0.25">
      <c r="A35" s="297"/>
      <c r="B35" s="205" t="s">
        <v>26</v>
      </c>
      <c r="C35" s="129">
        <f>COUNTIF(البرنامج!$H$8:$H$155,خلاصةبرنامج!B35)</f>
        <v>0</v>
      </c>
      <c r="D35" s="181">
        <f>COUNTIFS(البرنامج!$H$8:$H$155,خلاصةبرنامج!B35,البرنامج!$M$8:$M$155,"نفذ")</f>
        <v>0</v>
      </c>
      <c r="E35"/>
      <c r="G35" s="371" t="s">
        <v>500</v>
      </c>
      <c r="H35" s="63"/>
      <c r="I35" s="379"/>
      <c r="J35" s="380"/>
      <c r="K35" s="381"/>
    </row>
    <row r="36" spans="1:11" ht="29.25" customHeight="1" thickTop="1" thickBot="1" x14ac:dyDescent="0.25">
      <c r="A36" s="297"/>
      <c r="B36" s="205" t="s">
        <v>27</v>
      </c>
      <c r="C36" s="129">
        <f>COUNTIF(البرنامج!$H$8:$H$155,خلاصةبرنامج!B36)</f>
        <v>0</v>
      </c>
      <c r="D36" s="181">
        <f>COUNTIFS(البرنامج!$H$8:$H$155,خلاصةبرنامج!B36,البرنامج!$M$8:$M$155,"نفذ")</f>
        <v>0</v>
      </c>
      <c r="E36"/>
      <c r="G36" s="372"/>
      <c r="H36" s="63"/>
      <c r="I36" s="396" t="str">
        <f ca="1">IFERROR(IF(G45&gt;G32,"100%",G44/G32),"أدخل الفعاليات بالبرنامج")</f>
        <v>أدخل الفعاليات بالبرنامج</v>
      </c>
      <c r="J36" s="397"/>
      <c r="K36" s="398"/>
    </row>
    <row r="37" spans="1:11" ht="29.25" customHeight="1" thickTop="1" thickBot="1" x14ac:dyDescent="0.25">
      <c r="A37" s="297"/>
      <c r="B37" s="205" t="s">
        <v>265</v>
      </c>
      <c r="C37" s="129">
        <f>COUNTIF(البرنامج!$H$8:$H$155,خلاصةبرنامج!B37)</f>
        <v>0</v>
      </c>
      <c r="D37" s="181">
        <f>COUNTIFS(البرنامج!$H$8:$H$155,خلاصةبرنامج!B37,البرنامج!$M$8:$M$155,"نفذ")</f>
        <v>0</v>
      </c>
      <c r="E37"/>
      <c r="G37" s="374">
        <f>D19</f>
        <v>0</v>
      </c>
      <c r="H37" s="63"/>
      <c r="I37" s="399"/>
      <c r="J37" s="400"/>
      <c r="K37" s="401"/>
    </row>
    <row r="38" spans="1:11" ht="29.25" thickTop="1" thickBot="1" x14ac:dyDescent="0.25">
      <c r="A38" s="298"/>
      <c r="B38" s="205" t="s">
        <v>287</v>
      </c>
      <c r="C38" s="129">
        <f>COUNTIF(البرنامج!$H$8:$H$155,خلاصةبرنامج!B38)</f>
        <v>0</v>
      </c>
      <c r="D38" s="181">
        <f>COUNTIFS(البرنامج!$H$8:$H$155,خلاصةبرنامج!B38,البرنامج!$M$8:$M$155,"نفذ")</f>
        <v>0</v>
      </c>
      <c r="E38"/>
      <c r="G38" s="375"/>
      <c r="H38" s="63"/>
    </row>
    <row r="39" spans="1:11" ht="29.25" thickTop="1" thickBot="1" x14ac:dyDescent="0.25">
      <c r="A39" s="278" t="s">
        <v>442</v>
      </c>
      <c r="B39" s="203" t="s">
        <v>438</v>
      </c>
      <c r="C39" s="129">
        <f>COUNTIF(البرنامج!$H$8:$H$155,خلاصةبرنامج!B39)</f>
        <v>0</v>
      </c>
      <c r="D39" s="181">
        <f>COUNTIFS(البرنامج!$H$8:$H$155,خلاصةبرنامج!B39,البرنامج!$M$8:$M$155,"نفذ")</f>
        <v>0</v>
      </c>
      <c r="E39"/>
      <c r="H39" s="63"/>
      <c r="I39" s="376" t="s">
        <v>502</v>
      </c>
      <c r="J39" s="377"/>
      <c r="K39" s="378"/>
    </row>
    <row r="40" spans="1:11" ht="29.25" thickTop="1" thickBot="1" x14ac:dyDescent="0.25">
      <c r="A40" s="279"/>
      <c r="B40" s="203" t="s">
        <v>439</v>
      </c>
      <c r="C40" s="129">
        <f>COUNTIF(البرنامج!$H$8:$H$155,خلاصةبرنامج!B40)</f>
        <v>0</v>
      </c>
      <c r="D40" s="181">
        <f>COUNTIFS(البرنامج!$H$8:$H$155,خلاصةبرنامج!B40,البرنامج!$M$8:$M$155,"نفذ")</f>
        <v>0</v>
      </c>
      <c r="E40"/>
      <c r="G40" s="382" t="s">
        <v>501</v>
      </c>
      <c r="H40" s="63"/>
      <c r="I40" s="379"/>
      <c r="J40" s="380"/>
      <c r="K40" s="381"/>
    </row>
    <row r="41" spans="1:11" ht="29.25" customHeight="1" thickTop="1" thickBot="1" x14ac:dyDescent="0.25">
      <c r="A41" s="279"/>
      <c r="B41" s="203" t="s">
        <v>440</v>
      </c>
      <c r="C41" s="129">
        <f>COUNTIF(البرنامج!$H$8:$H$155,خلاصةبرنامج!B41)</f>
        <v>0</v>
      </c>
      <c r="D41" s="181">
        <f>COUNTIFS(البرنامج!$H$8:$H$155,خلاصةبرنامج!B41,البرنامج!$M$8:$M$155,"نفذ")</f>
        <v>0</v>
      </c>
      <c r="E41"/>
      <c r="G41" s="383"/>
      <c r="H41" s="63"/>
      <c r="I41" s="396" t="str">
        <f ca="1">IFERROR(IF(D45&lt;G32,D45/G32,"100%"),"أدخل الفعاليات بالبرنامج")</f>
        <v>أدخل الفعاليات بالبرنامج</v>
      </c>
      <c r="J41" s="397"/>
      <c r="K41" s="398"/>
    </row>
    <row r="42" spans="1:11" ht="29.25" customHeight="1" thickTop="1" thickBot="1" x14ac:dyDescent="0.25">
      <c r="A42" s="280"/>
      <c r="B42" s="204" t="s">
        <v>441</v>
      </c>
      <c r="C42" s="129">
        <f>COUNTIF(البرنامج!$H$8:$H$155,خلاصةبرنامج!B42)</f>
        <v>0</v>
      </c>
      <c r="D42" s="181">
        <f>COUNTIFS(البرنامج!$H$8:$H$155,خلاصةبرنامج!B42,البرنامج!$M$8:$M$155,"نفذ")</f>
        <v>0</v>
      </c>
      <c r="E42"/>
      <c r="G42" s="374">
        <f>D43</f>
        <v>0</v>
      </c>
      <c r="H42" s="63"/>
      <c r="I42" s="399"/>
      <c r="J42" s="400"/>
      <c r="K42" s="401"/>
    </row>
    <row r="43" spans="1:11" ht="29.25" thickTop="1" thickBot="1" x14ac:dyDescent="0.25">
      <c r="B43" s="182" t="s">
        <v>7</v>
      </c>
      <c r="C43" s="113">
        <f>SUM(C23:C42)</f>
        <v>0</v>
      </c>
      <c r="D43" s="113">
        <f>SUM(D23:D42)</f>
        <v>0</v>
      </c>
      <c r="E43"/>
      <c r="G43" s="375"/>
    </row>
    <row r="44" spans="1:11" x14ac:dyDescent="0.2">
      <c r="D44" s="384"/>
      <c r="E44" s="140"/>
      <c r="F44" s="384"/>
      <c r="G44" s="384">
        <f>البرنامج!R53</f>
        <v>0</v>
      </c>
    </row>
    <row r="45" spans="1:11" x14ac:dyDescent="0.2">
      <c r="D45" s="384">
        <f>البرنامج!Q56</f>
        <v>0</v>
      </c>
      <c r="E45" s="140"/>
      <c r="F45" s="384"/>
      <c r="G45" s="384">
        <f>G37+G42</f>
        <v>0</v>
      </c>
    </row>
    <row r="46" spans="1:11" x14ac:dyDescent="0.2">
      <c r="D46" s="384"/>
      <c r="E46" s="140"/>
      <c r="F46" s="384"/>
      <c r="G46" s="384"/>
    </row>
    <row r="47" spans="1:11" x14ac:dyDescent="0.2">
      <c r="D47" s="384"/>
      <c r="E47" s="384"/>
      <c r="F47" s="384"/>
      <c r="G47" s="384"/>
    </row>
    <row r="53" spans="2:4" ht="27" thickBot="1" x14ac:dyDescent="0.25">
      <c r="B53" s="289" t="s">
        <v>451</v>
      </c>
      <c r="C53" s="289"/>
      <c r="D53" s="289"/>
    </row>
    <row r="54" spans="2:4" ht="28.5" thickBot="1" x14ac:dyDescent="0.25">
      <c r="B54" s="286"/>
      <c r="C54" s="287"/>
      <c r="D54" s="288"/>
    </row>
  </sheetData>
  <sheetProtection algorithmName="SHA-512" hashValue="NMaQ72JkRw3yK0OMmzbyTVDLv5wb1f7brrkBkCUkSBJyv24PlO5377T/7o6aFQV7n56S1QifMUiWFnFtYu1hVA==" saltValue="1z8K5i05hHukGVYn6K91CQ==" spinCount="100000" sheet="1" objects="1" scenarios="1" formatCells="0" selectLockedCells="1"/>
  <mergeCells count="22">
    <mergeCell ref="I34:K35"/>
    <mergeCell ref="G37:G38"/>
    <mergeCell ref="G40:G41"/>
    <mergeCell ref="G42:G43"/>
    <mergeCell ref="I36:K37"/>
    <mergeCell ref="I39:K40"/>
    <mergeCell ref="I41:K42"/>
    <mergeCell ref="A39:A42"/>
    <mergeCell ref="G21:H21"/>
    <mergeCell ref="A1:L1"/>
    <mergeCell ref="G2:H2"/>
    <mergeCell ref="B54:D54"/>
    <mergeCell ref="C2:D2"/>
    <mergeCell ref="B53:D53"/>
    <mergeCell ref="B21:D21"/>
    <mergeCell ref="A31:A38"/>
    <mergeCell ref="E3:F3"/>
    <mergeCell ref="G3:H3"/>
    <mergeCell ref="A23:A30"/>
    <mergeCell ref="G35:G36"/>
    <mergeCell ref="G30:G31"/>
    <mergeCell ref="G32:G33"/>
  </mergeCells>
  <conditionalFormatting sqref="D20 D7:D18 D23:D42">
    <cfRule type="expression" dxfId="9" priority="147">
      <formula>$D7&lt;$C7</formula>
    </cfRule>
  </conditionalFormatting>
  <conditionalFormatting sqref="K6:K19">
    <cfRule type="expression" dxfId="8" priority="149">
      <formula>$K6&lt;#REF!</formula>
    </cfRule>
  </conditionalFormatting>
  <conditionalFormatting sqref="I7">
    <cfRule type="cellIs" dxfId="7" priority="18" operator="lessThan">
      <formula>H7</formula>
    </cfRule>
  </conditionalFormatting>
  <conditionalFormatting sqref="I8:I17">
    <cfRule type="cellIs" dxfId="6" priority="16" operator="lessThan">
      <formula>H8</formula>
    </cfRule>
  </conditionalFormatting>
  <conditionalFormatting sqref="D7">
    <cfRule type="cellIs" dxfId="5" priority="15" operator="lessThan">
      <formula>C7</formula>
    </cfRule>
  </conditionalFormatting>
  <conditionalFormatting sqref="D8:D18">
    <cfRule type="cellIs" dxfId="4" priority="14" operator="lessThan">
      <formula>C8</formula>
    </cfRule>
  </conditionalFormatting>
  <conditionalFormatting sqref="G3:H3">
    <cfRule type="cellIs" dxfId="3" priority="4" operator="equal">
      <formula>"أدخل اسم المدرسة في الشاشة الرئيسية"</formula>
    </cfRule>
  </conditionalFormatting>
  <conditionalFormatting sqref="I36:K37">
    <cfRule type="cellIs" dxfId="2" priority="3" operator="equal">
      <formula>"أدخل الفعاليات بالبرنامج"</formula>
    </cfRule>
  </conditionalFormatting>
  <conditionalFormatting sqref="I41:K42">
    <cfRule type="cellIs" dxfId="1" priority="2" operator="equal">
      <formula>"أدخل الفعاليات بالبرنامج"</formula>
    </cfRule>
  </conditionalFormatting>
  <conditionalFormatting sqref="G32:G33">
    <cfRule type="cellIs" dxfId="0" priority="1" operator="equal">
      <formula>"أدخل الشهر بالبرنامج"</formula>
    </cfRule>
  </conditionalFormatting>
  <pageMargins left="0.7" right="0.7" top="0.75" bottom="0.75" header="0.3" footer="0.3"/>
  <pageSetup scale="27" orientation="landscape" r:id="rId1"/>
  <rowBreaks count="1" manualBreakCount="1">
    <brk id="31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8">
    <tabColor rgb="FF00B050"/>
    <pageSetUpPr fitToPage="1"/>
  </sheetPr>
  <dimension ref="A1:I58"/>
  <sheetViews>
    <sheetView rightToLeft="1" view="pageBreakPreview" topLeftCell="A27" zoomScale="50" zoomScaleNormal="75" zoomScaleSheetLayoutView="50" workbookViewId="0">
      <selection activeCell="G44" sqref="G44"/>
    </sheetView>
  </sheetViews>
  <sheetFormatPr defaultColWidth="9" defaultRowHeight="15" x14ac:dyDescent="0.25"/>
  <cols>
    <col min="1" max="1" width="102.375" style="100" customWidth="1"/>
    <col min="2" max="3" width="9" style="53" hidden="1" customWidth="1"/>
    <col min="4" max="7" width="30.625" style="53" customWidth="1"/>
    <col min="8" max="8" width="25.75" style="53" customWidth="1"/>
    <col min="9" max="9" width="20" style="53" customWidth="1"/>
    <col min="10" max="16384" width="9" style="53"/>
  </cols>
  <sheetData>
    <row r="1" spans="1:9" s="73" customFormat="1" ht="41.25" customHeight="1" x14ac:dyDescent="0.2">
      <c r="A1" s="302" t="s">
        <v>258</v>
      </c>
      <c r="B1" s="302"/>
      <c r="C1" s="302"/>
      <c r="D1" s="302"/>
      <c r="E1" s="302"/>
      <c r="F1" s="302"/>
      <c r="G1" s="302"/>
      <c r="H1" s="302"/>
    </row>
    <row r="2" spans="1:9" s="73" customFormat="1" ht="30.75" thickBot="1" x14ac:dyDescent="0.25">
      <c r="A2" s="302" t="s">
        <v>375</v>
      </c>
      <c r="B2" s="302"/>
      <c r="C2" s="302"/>
      <c r="D2" s="302"/>
      <c r="E2" s="302"/>
      <c r="F2" s="302"/>
      <c r="G2" s="302"/>
      <c r="H2" s="302"/>
    </row>
    <row r="3" spans="1:9" s="73" customFormat="1" ht="34.5" customHeight="1" thickBot="1" x14ac:dyDescent="0.25">
      <c r="A3" s="94"/>
      <c r="B3" s="88"/>
      <c r="C3" s="88"/>
      <c r="D3" s="303" t="s">
        <v>327</v>
      </c>
      <c r="E3" s="303"/>
      <c r="F3" s="144" t="str">
        <f>CONCATENATE(البرنامج!F5)</f>
        <v/>
      </c>
      <c r="G3" s="122" t="s">
        <v>328</v>
      </c>
      <c r="H3" s="127" t="str">
        <f>CONCATENATE(البرنامج!C5)</f>
        <v/>
      </c>
    </row>
    <row r="4" spans="1:9" s="74" customFormat="1" ht="33" customHeight="1" thickBot="1" x14ac:dyDescent="0.25">
      <c r="A4" s="131" t="s">
        <v>323</v>
      </c>
      <c r="D4" s="304" t="str">
        <f>CONCATENATE(البرنامج!E3)</f>
        <v/>
      </c>
      <c r="E4" s="305"/>
      <c r="F4" s="306"/>
      <c r="G4" s="122" t="s">
        <v>324</v>
      </c>
      <c r="H4" s="128" t="str">
        <f>CONCATENATE(البرنامج!E2)</f>
        <v/>
      </c>
    </row>
    <row r="5" spans="1:9" s="74" customFormat="1" ht="33" customHeight="1" thickBot="1" x14ac:dyDescent="0.25">
      <c r="A5" s="208" t="str">
        <f>خلاصةبرنامج!E3</f>
        <v>اسم المدرسة المكلف بالإشراف عليها</v>
      </c>
      <c r="D5" s="304" t="str">
        <f>خلاصةبرنامج!G3</f>
        <v>أدخل اسم المدرسة في الشاشة الرئيسية</v>
      </c>
      <c r="E5" s="305"/>
      <c r="F5" s="306"/>
      <c r="G5" s="122"/>
      <c r="H5"/>
    </row>
    <row r="6" spans="1:9" s="74" customFormat="1" ht="21" thickBot="1" x14ac:dyDescent="0.25">
      <c r="A6" s="130"/>
      <c r="F6" s="108"/>
    </row>
    <row r="7" spans="1:9" s="126" customFormat="1" ht="35.1" customHeight="1" thickTop="1" thickBot="1" x14ac:dyDescent="0.25">
      <c r="A7" s="123" t="s">
        <v>311</v>
      </c>
      <c r="B7" s="124"/>
      <c r="C7" s="124"/>
      <c r="D7" s="125" t="s">
        <v>312</v>
      </c>
      <c r="E7" s="125" t="s">
        <v>313</v>
      </c>
      <c r="F7" s="125" t="s">
        <v>314</v>
      </c>
      <c r="G7" s="125" t="s">
        <v>315</v>
      </c>
      <c r="H7" s="125" t="s">
        <v>316</v>
      </c>
      <c r="I7" s="193" t="s">
        <v>7</v>
      </c>
    </row>
    <row r="8" spans="1:9" s="130" customFormat="1" ht="36.75" customHeight="1" thickTop="1" thickBot="1" x14ac:dyDescent="0.25">
      <c r="A8" s="145" t="str">
        <f>'Q1'!A21</f>
        <v>تنفيذ برامج التنمية المهنية</v>
      </c>
      <c r="B8" s="300"/>
      <c r="D8" s="85">
        <f>COUNTIFS(البرنامج!$B$8:$B$155,"الأسبوع.الأول",البرنامج!$H$8:$H$155,'Q1'!A21,البرنامج!$M$8:$M$155,"نفذ")</f>
        <v>0</v>
      </c>
      <c r="E8" s="85">
        <f>COUNTIFS(البرنامج!$B$8:$B$155,"الأسبوع.الثاني",البرنامج!$H$8:$H$155,'Q1'!A21,البرنامج!$M$8:$M$155,"نفذ")</f>
        <v>0</v>
      </c>
      <c r="F8" s="85">
        <f>COUNTIFS(البرنامج!$B$8:$B$155,"الأسبوع.الثالث",البرنامج!$H$8:$H$155,'Q1'!A21,البرنامج!$M$8:$M$155,"نفذ")</f>
        <v>0</v>
      </c>
      <c r="G8" s="85">
        <f>COUNTIFS(البرنامج!$B$8:$B$155,"الأسبوع.الرابع",البرنامج!$H$8:$H$155,'Q1'!A21,البرنامج!$M$8:$M$155,"نفذ")</f>
        <v>0</v>
      </c>
      <c r="H8" s="85">
        <f>COUNTIFS(البرنامج!$B$8:$B$155,"الأسبوع.الخامس",البرنامج!$H$8:$H$155,'Q1'!A21,البرنامج!$M$8:$M$155,"نفذ")</f>
        <v>0</v>
      </c>
      <c r="I8" s="194">
        <f>SUM(D8:H8)</f>
        <v>0</v>
      </c>
    </row>
    <row r="9" spans="1:9" s="130" customFormat="1" ht="28.5" customHeight="1" thickTop="1" thickBot="1" x14ac:dyDescent="0.25">
      <c r="A9" s="145" t="str">
        <f>'Q1'!A22</f>
        <v>بناء خطة قسم الإشراف التربوي ومتابعة خطط المشرفين</v>
      </c>
      <c r="B9" s="300"/>
      <c r="D9" s="85">
        <f>COUNTIFS(البرنامج!$B$8:$B$155,"الأسبوع.الأول",البرنامج!$H$8:$H$155,'Q1'!A22,البرنامج!$M$8:$M$155,"نفذ")</f>
        <v>0</v>
      </c>
      <c r="E9" s="85">
        <f>COUNTIFS(البرنامج!$B$8:$B$155,"الأسبوع.الثاني",البرنامج!$H$8:$H$155,'Q1'!A22,البرنامج!$M$8:$M$155,"نفذ")</f>
        <v>0</v>
      </c>
      <c r="F9" s="85">
        <f>COUNTIFS(البرنامج!$B$8:$B$155,"الأسبوع.الثالث",البرنامج!$H$8:$H$155,'Q1'!A22,البرنامج!$M$8:$M$155,"نفذ")</f>
        <v>0</v>
      </c>
      <c r="G9" s="85">
        <f>COUNTIFS(البرنامج!$B$8:$B$155,"الأسبوع.الرابع",البرنامج!$H$8:$H$155,'Q1'!A22,البرنامج!$M$8:$M$155,"نفذ")</f>
        <v>0</v>
      </c>
      <c r="H9" s="85">
        <f>COUNTIFS(البرنامج!$B$8:$B$155,"الأسبوع.الخامس",البرنامج!$H$8:$H$155,'Q1'!A22,البرنامج!$M$8:$M$155,"نفذ")</f>
        <v>0</v>
      </c>
      <c r="I9" s="194">
        <f t="shared" ref="I9:I43" si="0">SUM(D9:H9)</f>
        <v>0</v>
      </c>
    </row>
    <row r="10" spans="1:9" s="130" customFormat="1" ht="34.5" customHeight="1" thickTop="1" thickBot="1" x14ac:dyDescent="0.25">
      <c r="A10" s="145" t="str">
        <f>'Q1'!A23</f>
        <v xml:space="preserve">تقديم الدعم والإسناد (مشرفين / مدراء المدارس / معلمين) </v>
      </c>
      <c r="B10" s="300"/>
      <c r="D10" s="85">
        <f>COUNTIFS(البرنامج!$B$8:$B$155,"الأسبوع.الأول",البرنامج!$H$8:$H$155,'Q1'!A23,البرنامج!$M$8:$M$155,"نفذ")</f>
        <v>0</v>
      </c>
      <c r="E10" s="85">
        <f>COUNTIFS(البرنامج!$B$8:$B$155,"الأسبوع.الثاني",البرنامج!$H$8:$H$155,'Q1'!A23,البرنامج!$M$8:$M$155,"نفذ")</f>
        <v>0</v>
      </c>
      <c r="F10" s="85">
        <f>COUNTIFS(البرنامج!$B$8:$B$155,"الأسبوع.الثالث",البرنامج!$H$8:$H$155,'Q1'!A23,البرنامج!$M$8:$M$155,"نفذ")</f>
        <v>0</v>
      </c>
      <c r="G10" s="85">
        <f>COUNTIFS(البرنامج!$B$8:$B$155,"الأسبوع.الرابع",البرنامج!$H$8:$H$155,'Q1'!A23,البرنامج!$M$8:$M$155,"نفذ")</f>
        <v>0</v>
      </c>
      <c r="H10" s="85">
        <f>COUNTIFS(البرنامج!$B$8:$B$155,"الأسبوع.الخامس",البرنامج!$H$8:$H$155,'Q1'!A23,البرنامج!$M$8:$M$155,"نفذ")</f>
        <v>0</v>
      </c>
      <c r="I10" s="194">
        <f t="shared" si="0"/>
        <v>0</v>
      </c>
    </row>
    <row r="11" spans="1:9" s="130" customFormat="1" ht="27" customHeight="1" thickTop="1" thickBot="1" x14ac:dyDescent="0.25">
      <c r="A11" s="145" t="str">
        <f>'Q1'!A24</f>
        <v>بناء وتحديث قاعدة بيانات الحاجات التدريبية على مستوى (المديرية / المدرسة)</v>
      </c>
      <c r="B11" s="300"/>
      <c r="D11" s="85">
        <f>COUNTIFS(البرنامج!$B$8:$B$155,"الأسبوع.الأول",البرنامج!$H$8:$H$155,'Q1'!A24,البرنامج!$M$8:$M$155,"نفذ")</f>
        <v>0</v>
      </c>
      <c r="E11" s="85">
        <f>COUNTIFS(البرنامج!$B$8:$B$155,"الأسبوع.الثاني",البرنامج!$H$8:$H$155,'Q1'!A24,البرنامج!$M$8:$M$155,"نفذ")</f>
        <v>0</v>
      </c>
      <c r="F11" s="85">
        <f>COUNTIFS(البرنامج!$B$8:$B$155,"الأسبوع.الثالث",البرنامج!$H$8:$H$155,'Q1'!A24,البرنامج!$M$8:$M$155,"نفذ")</f>
        <v>0</v>
      </c>
      <c r="G11" s="85">
        <f>COUNTIFS(البرنامج!$B$8:$B$155,"الأسبوع.الرابع",البرنامج!$H$8:$H$155,'Q1'!A24,البرنامج!$M$8:$M$155,"نفذ")</f>
        <v>0</v>
      </c>
      <c r="H11" s="85">
        <f>COUNTIFS(البرنامج!$B$8:$B$155,"الأسبوع.الخامس",البرنامج!$H$8:$H$155,'Q1'!A24,البرنامج!$M$8:$M$155,"نفذ")</f>
        <v>0</v>
      </c>
      <c r="I11" s="194">
        <f t="shared" si="0"/>
        <v>0</v>
      </c>
    </row>
    <row r="12" spans="1:9" s="130" customFormat="1" ht="49.5" customHeight="1" thickTop="1" thickBot="1" x14ac:dyDescent="0.25">
      <c r="A12" s="145" t="str">
        <f>'Q1'!A25</f>
        <v>متابعة الأعمال المكتبية (إصدار إجازات التعليم، متابعة بريد الوزارة والمديرية، الإنجاز الشهري، ملفات القسم)</v>
      </c>
      <c r="B12" s="300"/>
      <c r="D12" s="85">
        <f>COUNTIFS(البرنامج!$B$8:$B$155,"الأسبوع.الأول",البرنامج!$H$8:$H$155,'Q1'!A25,البرنامج!$M$8:$M$155,"نفذ")</f>
        <v>0</v>
      </c>
      <c r="E12" s="85">
        <f>COUNTIFS(البرنامج!$B$8:$B$155,"الأسبوع.الثاني",البرنامج!$H$8:$H$155,'Q1'!A25,البرنامج!$M$8:$M$155,"نفذ")</f>
        <v>0</v>
      </c>
      <c r="F12" s="85">
        <f>COUNTIFS(البرنامج!$B$8:$B$155,"الأسبوع.الثالث",البرنامج!$H$8:$H$155,'Q1'!A25,البرنامج!$M$8:$M$155,"نفذ")</f>
        <v>0</v>
      </c>
      <c r="G12" s="85">
        <f>COUNTIFS(البرنامج!$B$8:$B$155,"الأسبوع.الرابع",البرنامج!$H$8:$H$155,'Q1'!A25,البرنامج!$M$8:$M$155,"نفذ")</f>
        <v>0</v>
      </c>
      <c r="H12" s="85">
        <f>COUNTIFS(البرنامج!$B$8:$B$155,"الأسبوع.الخامس",البرنامج!$H$8:$H$155,'Q1'!A25,البرنامج!$M$8:$M$155,"نفذ")</f>
        <v>0</v>
      </c>
      <c r="I12" s="194">
        <f t="shared" si="0"/>
        <v>0</v>
      </c>
    </row>
    <row r="13" spans="1:9" s="130" customFormat="1" ht="32.25" customHeight="1" thickTop="1" thickBot="1" x14ac:dyDescent="0.25">
      <c r="A13" s="145" t="str">
        <f>'Q1'!A26</f>
        <v>تحديث مكتبة مناهج وبرامج التنمية المهنية ورقيا وإلكترونيا</v>
      </c>
      <c r="B13" s="300"/>
      <c r="D13" s="85">
        <f>COUNTIFS(البرنامج!$B$8:$B$155,"الأسبوع.الأول",البرنامج!$H$8:$H$155,'Q1'!A26,البرنامج!$M$8:$M$155,"نفذ")</f>
        <v>0</v>
      </c>
      <c r="E13" s="85">
        <f>COUNTIFS(البرنامج!$B$8:$B$155,"الأسبوع.الثاني",البرنامج!$H$8:$H$155,'Q1'!A26,البرنامج!$M$8:$M$155,"نفذ")</f>
        <v>0</v>
      </c>
      <c r="F13" s="85">
        <f>COUNTIFS(البرنامج!$B$8:$B$155,"الأسبوع.الثالث",البرنامج!$H$8:$H$155,'Q1'!A26,البرنامج!$M$8:$M$155,"نفذ")</f>
        <v>0</v>
      </c>
      <c r="G13" s="85">
        <f>COUNTIFS(البرنامج!$B$8:$B$155,"الأسبوع.الرابع",البرنامج!$H$8:$H$155,'Q1'!A26,البرنامج!$M$8:$M$155,"نفذ")</f>
        <v>0</v>
      </c>
      <c r="H13" s="85">
        <f>COUNTIFS(البرنامج!$B$8:$B$155,"الأسبوع.الخامس",البرنامج!$H$8:$H$155,'Q1'!A26,البرنامج!$M$8:$M$155,"نفذ")</f>
        <v>0</v>
      </c>
      <c r="I13" s="194">
        <f t="shared" si="0"/>
        <v>0</v>
      </c>
    </row>
    <row r="14" spans="1:9" s="130" customFormat="1" ht="58.5" customHeight="1" thickTop="1" thickBot="1" x14ac:dyDescent="0.25">
      <c r="A14" s="145" t="str">
        <f>'Q1'!A27</f>
        <v>الإشراف على عمليات المراجعة الذاتية والخطط التطويرية والإجرائية للمديرية والمدارس وما يتعلق بالمجالس التربوية على مستوى شبكات المدارس</v>
      </c>
      <c r="B14" s="186"/>
      <c r="C14" s="166"/>
      <c r="D14" s="85">
        <f>COUNTIFS(البرنامج!$B$8:$B$155,"الأسبوع.الأول",البرنامج!$H$8:$H$155,'Q1'!A27,البرنامج!$M$8:$M$155,"نفذ")</f>
        <v>0</v>
      </c>
      <c r="E14" s="85">
        <f>COUNTIFS(البرنامج!$B$8:$B$155,"الأسبوع.الثاني",البرنامج!$H$8:$H$155,'Q1'!A27,البرنامج!$M$8:$M$155,"نفذ")</f>
        <v>0</v>
      </c>
      <c r="F14" s="85">
        <f>COUNTIFS(البرنامج!$B$8:$B$155,"الأسبوع.الثالث",البرنامج!$H$8:$H$155,'Q1'!A27,البرنامج!$M$8:$M$155,"نفذ")</f>
        <v>0</v>
      </c>
      <c r="G14" s="85">
        <f>COUNTIFS(البرنامج!$B$8:$B$155,"الأسبوع.الرابع",البرنامج!$H$8:$H$155,'Q1'!A27,البرنامج!$M$8:$M$155,"نفذ")</f>
        <v>0</v>
      </c>
      <c r="H14" s="85">
        <f>COUNTIFS(البرنامج!$B$8:$B$155,"الأسبوع.الخامس",البرنامج!$H$8:$H$155,'Q1'!A27,البرنامج!$M$8:$M$155,"نفذ")</f>
        <v>0</v>
      </c>
      <c r="I14" s="194">
        <f t="shared" si="0"/>
        <v>0</v>
      </c>
    </row>
    <row r="15" spans="1:9" s="130" customFormat="1" ht="49.5" customHeight="1" thickTop="1" thickBot="1" x14ac:dyDescent="0.25">
      <c r="A15" s="145" t="str">
        <f>'Q1'!A28</f>
        <v>تحديث قواعد بيانات الحاجات المشتركة للمدارس والمديرية وتلبيتها وتحديد الأولويات التطويرية للمديرية</v>
      </c>
      <c r="B15" s="186"/>
      <c r="C15" s="166"/>
      <c r="D15" s="85">
        <f>COUNTIFS(البرنامج!$B$8:$B$155,"الأسبوع.الأول",البرنامج!$H$8:$H$155,'Q1'!A28,البرنامج!$M$8:$M$155,"نفذ")</f>
        <v>0</v>
      </c>
      <c r="E15" s="85">
        <f>COUNTIFS(البرنامج!$B$8:$B$155,"الأسبوع.الثاني",البرنامج!$H$8:$H$155,'Q1'!A28,البرنامج!$M$8:$M$155,"نفذ")</f>
        <v>0</v>
      </c>
      <c r="F15" s="85">
        <f>COUNTIFS(البرنامج!$B$8:$B$155,"الأسبوع.الثالث",البرنامج!$H$8:$H$155,'Q1'!A28,البرنامج!$M$8:$M$155,"نفذ")</f>
        <v>0</v>
      </c>
      <c r="G15" s="85">
        <f>COUNTIFS(البرنامج!$B$8:$B$155,"الأسبوع.الرابع",البرنامج!$H$8:$H$155,'Q1'!A28,البرنامج!$M$8:$M$155,"نفذ")</f>
        <v>0</v>
      </c>
      <c r="H15" s="85">
        <f>COUNTIFS(البرنامج!$B$8:$B$155,"الأسبوع.الخامس",البرنامج!$H$8:$H$155,'Q1'!A28,البرنامج!$M$8:$M$155,"نفذ")</f>
        <v>0</v>
      </c>
      <c r="I15" s="194">
        <f t="shared" si="0"/>
        <v>0</v>
      </c>
    </row>
    <row r="16" spans="1:9" s="130" customFormat="1" ht="49.5" customHeight="1" thickTop="1" thickBot="1" x14ac:dyDescent="0.25">
      <c r="A16" s="145" t="str">
        <f>'Q1'!A29</f>
        <v>الإشراف على تشكيل وتفعيل المجالس التربوية ومجلس التطوير التربوي وتحديث قاعدة بيانات خاصة بها</v>
      </c>
      <c r="B16" s="186"/>
      <c r="C16" s="166"/>
      <c r="D16" s="85">
        <f>COUNTIFS(البرنامج!$B$8:$B$155,"الأسبوع.الأول",البرنامج!$H$8:$H$155,'Q1'!A29,البرنامج!$M$8:$M$155,"نفذ")</f>
        <v>0</v>
      </c>
      <c r="E16" s="85">
        <f>COUNTIFS(البرنامج!$B$8:$B$155,"الأسبوع.الثاني",البرنامج!$H$8:$H$155,'Q1'!A29,البرنامج!$M$8:$M$155,"نفذ")</f>
        <v>0</v>
      </c>
      <c r="F16" s="85">
        <f>COUNTIFS(البرنامج!$B$8:$B$155,"الأسبوع.الثالث",البرنامج!$H$8:$H$155,'Q1'!A29,البرنامج!$M$8:$M$155,"نفذ")</f>
        <v>0</v>
      </c>
      <c r="G16" s="85">
        <f>COUNTIFS(البرنامج!$B$8:$B$155,"الأسبوع.الرابع",البرنامج!$H$8:$H$155,'Q1'!A29,البرنامج!$M$8:$M$155,"نفذ")</f>
        <v>0</v>
      </c>
      <c r="H16" s="85">
        <f>COUNTIFS(البرنامج!$B$8:$B$155,"الأسبوع.الخامس",البرنامج!$H$8:$H$155,'Q1'!A29,البرنامج!$M$8:$M$155,"نفذ")</f>
        <v>0</v>
      </c>
      <c r="I16" s="194">
        <f t="shared" si="0"/>
        <v>0</v>
      </c>
    </row>
    <row r="17" spans="1:9" s="130" customFormat="1" ht="30.75" customHeight="1" thickTop="1" thickBot="1" x14ac:dyDescent="0.25">
      <c r="A17" s="145" t="str">
        <f>'Q1'!A30</f>
        <v>الإشراف على المبادرات المركزية والمدرسية المختلفة</v>
      </c>
      <c r="B17" s="186"/>
      <c r="C17" s="166"/>
      <c r="D17" s="85">
        <f>COUNTIFS(البرنامج!$B$8:$B$155,"الأسبوع.الأول",البرنامج!$H$8:$H$155,'Q1'!A30,البرنامج!$M$8:$M$155,"نفذ")</f>
        <v>0</v>
      </c>
      <c r="E17" s="85">
        <f>COUNTIFS(البرنامج!$B$8:$B$155,"الأسبوع.الثاني",البرنامج!$H$8:$H$155,'Q1'!A30,البرنامج!$M$8:$M$155,"نفذ")</f>
        <v>0</v>
      </c>
      <c r="F17" s="85">
        <f>COUNTIFS(البرنامج!$B$8:$B$155,"الأسبوع.الثالث",البرنامج!$H$8:$H$155,'Q1'!A30,البرنامج!$M$8:$M$155,"نفذ")</f>
        <v>0</v>
      </c>
      <c r="G17" s="85">
        <f>COUNTIFS(البرنامج!$B$8:$B$155,"الأسبوع.الرابع",البرنامج!$H$8:$H$155,'Q1'!A30,البرنامج!$M$8:$M$155,"نفذ")</f>
        <v>0</v>
      </c>
      <c r="H17" s="85">
        <f>COUNTIFS(البرنامج!$B$8:$B$155,"الأسبوع.الخامس",البرنامج!$H$8:$H$155,'Q1'!A30,البرنامج!$M$8:$M$155,"نفذ")</f>
        <v>0</v>
      </c>
      <c r="I17" s="194">
        <f t="shared" si="0"/>
        <v>0</v>
      </c>
    </row>
    <row r="18" spans="1:9" s="130" customFormat="1" ht="49.5" customHeight="1" thickTop="1" thickBot="1" x14ac:dyDescent="0.25">
      <c r="A18" s="145" t="str">
        <f>'Q1'!A31</f>
        <v>المواءمة بين بنود الخطة التطويرية وأوجه الإنفاق للمخصصات المرصودة للمنحة المالية للمدارس والمديرية</v>
      </c>
      <c r="B18" s="186"/>
      <c r="C18" s="166"/>
      <c r="D18" s="85">
        <f>COUNTIFS(البرنامج!$B$8:$B$155,"الأسبوع.الأول",البرنامج!$H$8:$H$155,'Q1'!A31,البرنامج!$M$8:$M$155,"نفذ")</f>
        <v>0</v>
      </c>
      <c r="E18" s="85">
        <f>COUNTIFS(البرنامج!$B$8:$B$155,"الأسبوع.الثاني",البرنامج!$H$8:$H$155,'Q1'!A31,البرنامج!$M$8:$M$155,"نفذ")</f>
        <v>0</v>
      </c>
      <c r="F18" s="85">
        <f>COUNTIFS(البرنامج!$B$8:$B$155,"الأسبوع.الثالث",البرنامج!$H$8:$H$155,'Q1'!A31,البرنامج!$M$8:$M$155,"نفذ")</f>
        <v>0</v>
      </c>
      <c r="G18" s="85">
        <f>COUNTIFS(البرنامج!$B$8:$B$155,"الأسبوع.الرابع",البرنامج!$H$8:$H$155,'Q1'!A31,البرنامج!$M$8:$M$155,"نفذ")</f>
        <v>0</v>
      </c>
      <c r="H18" s="85">
        <f>COUNTIFS(البرنامج!$B$8:$B$155,"الأسبوع.الخامس",البرنامج!$H$8:$H$155,'Q1'!A31,البرنامج!$M$8:$M$155,"نفذ")</f>
        <v>0</v>
      </c>
      <c r="I18" s="194">
        <f t="shared" si="0"/>
        <v>0</v>
      </c>
    </row>
    <row r="19" spans="1:9" s="130" customFormat="1" ht="49.5" customHeight="1" thickTop="1" thickBot="1" x14ac:dyDescent="0.25">
      <c r="A19" s="145" t="str">
        <f>'Q1'!A32</f>
        <v>متابعة وتقييم أعمال المشرفين (الأدوات والنماذج الإشرافية، البرنامج الأسبوعي وملف إنجازهم، الزيارات الإشرافية)</v>
      </c>
      <c r="B19" s="186"/>
      <c r="C19" s="166"/>
      <c r="D19" s="85">
        <f>COUNTIFS(البرنامج!$B$8:$B$155,"الأسبوع.الأول",البرنامج!$H$8:$H$155,'Q1'!A32,البرنامج!$M$8:$M$155,"نفذ")</f>
        <v>0</v>
      </c>
      <c r="E19" s="85">
        <f>COUNTIFS(البرنامج!$B$8:$B$155,"الأسبوع.الثاني",البرنامج!$H$8:$H$155,'Q1'!A32,البرنامج!$M$8:$M$155,"نفذ")</f>
        <v>0</v>
      </c>
      <c r="F19" s="85">
        <f>COUNTIFS(البرنامج!$B$8:$B$155,"الأسبوع.الثالث",البرنامج!$H$8:$H$155,'Q1'!A32,البرنامج!$M$8:$M$155,"نفذ")</f>
        <v>0</v>
      </c>
      <c r="G19" s="85">
        <f>COUNTIFS(البرنامج!$B$8:$B$155,"الأسبوع.الرابع",البرنامج!$H$8:$H$155,'Q1'!A32,البرنامج!$M$8:$M$155,"نفذ")</f>
        <v>0</v>
      </c>
      <c r="H19" s="85">
        <f>COUNTIFS(البرنامج!$B$8:$B$155,"الأسبوع.الخامس",البرنامج!$H$8:$H$155,'Q1'!A32,البرنامج!$M$8:$M$155,"نفذ")</f>
        <v>0</v>
      </c>
      <c r="I19" s="194">
        <f t="shared" si="0"/>
        <v>0</v>
      </c>
    </row>
    <row r="20" spans="1:9" customFormat="1" ht="11.25" customHeight="1" thickTop="1" thickBot="1" x14ac:dyDescent="0.25"/>
    <row r="21" spans="1:9" s="166" customFormat="1" ht="32.25" customHeight="1" thickTop="1" thickBot="1" x14ac:dyDescent="0.25">
      <c r="A21" s="200" t="str">
        <f>'Q1'!A34</f>
        <v>التخطيط</v>
      </c>
      <c r="B21" s="187"/>
      <c r="C21" s="188"/>
      <c r="D21" s="147">
        <f>COUNTIFS(البرنامج!$B$8:$B$155,"الأسبوع.الأول",البرنامج!$H$8:$H$155,'Q1'!A34,البرنامج!$M$8:$M$155,"نفذ")</f>
        <v>0</v>
      </c>
      <c r="E21" s="147">
        <f>COUNTIFS(البرنامج!$B$8:$B$155,"الأسبوع.الثاني",البرنامج!$H$8:$H$155,'Q1'!A34,البرنامج!$M$8:$M$155,"نفذ")</f>
        <v>0</v>
      </c>
      <c r="F21" s="147">
        <f>COUNTIFS(البرنامج!$B$8:$B$155,"الأسبوع.الثالث",البرنامج!$H$8:$H$155,'Q1'!A34,البرنامج!$M$8:$M$155,"نفذ")</f>
        <v>0</v>
      </c>
      <c r="G21" s="147">
        <f>COUNTIFS(البرنامج!$B$8:$B$155,"الأسبوع.الرابع",البرنامج!$H$8:$H$155,'Q1'!A34,البرنامج!$M$8:$M$155,"نفذ")</f>
        <v>0</v>
      </c>
      <c r="H21" s="147">
        <f>COUNTIFS(البرنامج!$B$8:$B$155,"الأسبوع.الخامس",البرنامج!$H$8:$H$155,'Q1'!A34,البرنامج!$M$8:$M$155,"نفذ")</f>
        <v>0</v>
      </c>
      <c r="I21" s="195">
        <f t="shared" si="0"/>
        <v>0</v>
      </c>
    </row>
    <row r="22" spans="1:9" s="166" customFormat="1" ht="32.25" customHeight="1" thickTop="1" thickBot="1" x14ac:dyDescent="0.25">
      <c r="A22" s="200" t="str">
        <f>'Q1'!A35</f>
        <v>الإدارة.الصفية</v>
      </c>
      <c r="B22" s="189"/>
      <c r="C22" s="190"/>
      <c r="D22" s="147">
        <f>COUNTIFS(البرنامج!$B$8:$B$155,"الأسبوع.الأول",البرنامج!$H$8:$H$155,'Q1'!A35,البرنامج!$M$8:$M$155,"نفذ")</f>
        <v>0</v>
      </c>
      <c r="E22" s="147">
        <f>COUNTIFS(البرنامج!$B$8:$B$155,"الأسبوع.الثاني",البرنامج!$H$8:$H$155,'Q1'!A35,البرنامج!$M$8:$M$155,"نفذ")</f>
        <v>0</v>
      </c>
      <c r="F22" s="147">
        <f>COUNTIFS(البرنامج!$B$8:$B$155,"الأسبوع.الثالث",البرنامج!$H$8:$H$155,'Q1'!A35,البرنامج!$M$8:$M$155,"نفذ")</f>
        <v>0</v>
      </c>
      <c r="G22" s="147">
        <f>COUNTIFS(البرنامج!$B$8:$B$155,"الأسبوع.الرابع",البرنامج!$H$8:$H$155,'Q1'!A35,البرنامج!$M$8:$M$155,"نفذ")</f>
        <v>0</v>
      </c>
      <c r="H22" s="147">
        <f>COUNTIFS(البرنامج!$B$8:$B$155,"الأسبوع.الخامس",البرنامج!$H$8:$H$155,'Q1'!A35,البرنامج!$M$8:$M$155,"نفذ")</f>
        <v>0</v>
      </c>
      <c r="I22" s="195">
        <f t="shared" si="0"/>
        <v>0</v>
      </c>
    </row>
    <row r="23" spans="1:9" s="166" customFormat="1" ht="32.25" customHeight="1" thickTop="1" thickBot="1" x14ac:dyDescent="0.25">
      <c r="A23" s="200" t="str">
        <f>'Q1'!A36</f>
        <v>التقويم</v>
      </c>
      <c r="B23" s="189"/>
      <c r="C23" s="190"/>
      <c r="D23" s="147">
        <f>COUNTIFS(البرنامج!$B$8:$B$155,"الأسبوع.الأول",البرنامج!$H$8:$H$155,'Q1'!A36,البرنامج!$M$8:$M$155,"نفذ")</f>
        <v>0</v>
      </c>
      <c r="E23" s="147">
        <f>COUNTIFS(البرنامج!$B$8:$B$155,"الأسبوع.الثاني",البرنامج!$H$8:$H$155,'Q1'!A36,البرنامج!$M$8:$M$155,"نفذ")</f>
        <v>0</v>
      </c>
      <c r="F23" s="147">
        <f>COUNTIFS(البرنامج!$B$8:$B$155,"الأسبوع.الثالث",البرنامج!$H$8:$H$155,'Q1'!A36,البرنامج!$M$8:$M$155,"نفذ")</f>
        <v>0</v>
      </c>
      <c r="G23" s="147">
        <f>COUNTIFS(البرنامج!$B$8:$B$155,"الأسبوع.الرابع",البرنامج!$H$8:$H$155,'Q1'!A36,البرنامج!$M$8:$M$155,"نفذ")</f>
        <v>0</v>
      </c>
      <c r="H23" s="147">
        <f>COUNTIFS(البرنامج!$B$8:$B$155,"الأسبوع.الخامس",البرنامج!$H$8:$H$155,'Q1'!A36,البرنامج!$M$8:$M$155,"نفذ")</f>
        <v>0</v>
      </c>
      <c r="I23" s="195">
        <f t="shared" si="0"/>
        <v>0</v>
      </c>
    </row>
    <row r="24" spans="1:9" s="166" customFormat="1" ht="32.25" customHeight="1" thickTop="1" thickBot="1" x14ac:dyDescent="0.25">
      <c r="A24" s="200" t="str">
        <f>'Q1'!A37</f>
        <v>استراتيجيات.التدريس</v>
      </c>
      <c r="B24" s="189"/>
      <c r="C24" s="190"/>
      <c r="D24" s="147">
        <f>COUNTIFS(البرنامج!$B$8:$B$155,"الأسبوع.الأول",البرنامج!$H$8:$H$155,'Q1'!A37,البرنامج!$M$8:$M$155,"نفذ")</f>
        <v>0</v>
      </c>
      <c r="E24" s="147">
        <f>COUNTIFS(البرنامج!$B$8:$B$155,"الأسبوع.الثاني",البرنامج!$H$8:$H$155,'Q1'!A37,البرنامج!$M$8:$M$155,"نفذ")</f>
        <v>0</v>
      </c>
      <c r="F24" s="147">
        <f>COUNTIFS(البرنامج!$B$8:$B$155,"الأسبوع.الثالث",البرنامج!$H$8:$H$155,'Q1'!A37,البرنامج!$M$8:$M$155,"نفذ")</f>
        <v>0</v>
      </c>
      <c r="G24" s="147">
        <f>COUNTIFS(البرنامج!$B$8:$B$155,"الأسبوع.الرابع",البرنامج!$H$8:$H$155,'Q1'!A37,البرنامج!$M$8:$M$155,"نفذ")</f>
        <v>0</v>
      </c>
      <c r="H24" s="147">
        <f>COUNTIFS(البرنامج!$B$8:$B$155,"الأسبوع.الخامس",البرنامج!$H$8:$H$155,'Q1'!A37,البرنامج!$M$8:$M$155,"نفذ")</f>
        <v>0</v>
      </c>
      <c r="I24" s="195">
        <f t="shared" si="0"/>
        <v>0</v>
      </c>
    </row>
    <row r="25" spans="1:9" s="166" customFormat="1" ht="32.25" customHeight="1" thickTop="1" thickBot="1" x14ac:dyDescent="0.25">
      <c r="A25" s="200" t="str">
        <f>'Q1'!A38</f>
        <v>بناء.وتحليل.الاختبارات</v>
      </c>
      <c r="B25" s="189"/>
      <c r="C25" s="190"/>
      <c r="D25" s="147">
        <f>COUNTIFS(البرنامج!$B$8:$B$155,"الأسبوع.الأول",البرنامج!$H$8:$H$155,'Q1'!A38,البرنامج!$M$8:$M$155,"نفذ")</f>
        <v>0</v>
      </c>
      <c r="E25" s="147">
        <f>COUNTIFS(البرنامج!$B$8:$B$155,"الأسبوع.الثاني",البرنامج!$H$8:$H$155,'Q1'!A38,البرنامج!$M$8:$M$155,"نفذ")</f>
        <v>0</v>
      </c>
      <c r="F25" s="147">
        <f>COUNTIFS(البرنامج!$B$8:$B$155,"الأسبوع.الثالث",البرنامج!$H$8:$H$155,'Q1'!A38,البرنامج!$M$8:$M$155,"نفذ")</f>
        <v>0</v>
      </c>
      <c r="G25" s="147">
        <f>COUNTIFS(البرنامج!$B$8:$B$155,"الأسبوع.الرابع",البرنامج!$H$8:$H$155,'Q1'!A38,البرنامج!$M$8:$M$155,"نفذ")</f>
        <v>0</v>
      </c>
      <c r="H25" s="147">
        <f>COUNTIFS(البرنامج!$B$8:$B$155,"الأسبوع.الخامس",البرنامج!$H$8:$H$155,'Q1'!A38,البرنامج!$M$8:$M$155,"نفذ")</f>
        <v>0</v>
      </c>
      <c r="I25" s="195">
        <f t="shared" si="0"/>
        <v>0</v>
      </c>
    </row>
    <row r="26" spans="1:9" s="166" customFormat="1" ht="32.25" customHeight="1" thickTop="1" thickBot="1" x14ac:dyDescent="0.25">
      <c r="A26" s="200" t="str">
        <f>'Q1'!A39</f>
        <v>مهارات.تشجيع.وتحفيز.الطلبة</v>
      </c>
      <c r="B26" s="189"/>
      <c r="C26" s="190"/>
      <c r="D26" s="147">
        <f>COUNTIFS(البرنامج!$B$8:$B$155,"الأسبوع.الأول",البرنامج!$H$8:$H$155,'Q1'!A39,البرنامج!$M$8:$M$155,"نفذ")</f>
        <v>0</v>
      </c>
      <c r="E26" s="147">
        <f>COUNTIFS(البرنامج!$B$8:$B$155,"الأسبوع.الثاني",البرنامج!$H$8:$H$155,'Q1'!A39,البرنامج!$M$8:$M$155,"نفذ")</f>
        <v>0</v>
      </c>
      <c r="F26" s="147">
        <f>COUNTIFS(البرنامج!$B$8:$B$155,"الأسبوع.الثالث",البرنامج!$H$8:$H$155,'Q1'!A39,البرنامج!$M$8:$M$155,"نفذ")</f>
        <v>0</v>
      </c>
      <c r="G26" s="147">
        <f>COUNTIFS(البرنامج!$B$8:$B$155,"الأسبوع.الرابع",البرنامج!$H$8:$H$155,'Q1'!A39,البرنامج!$M$8:$M$155,"نفذ")</f>
        <v>0</v>
      </c>
      <c r="H26" s="147">
        <f>COUNTIFS(البرنامج!$B$8:$B$155,"الأسبوع.الخامس",البرنامج!$H$8:$H$155,'Q1'!A39,البرنامج!$M$8:$M$155,"نفذ")</f>
        <v>0</v>
      </c>
      <c r="I26" s="195">
        <f t="shared" si="0"/>
        <v>0</v>
      </c>
    </row>
    <row r="27" spans="1:9" s="166" customFormat="1" ht="32.25" customHeight="1" thickTop="1" thickBot="1" x14ac:dyDescent="0.25">
      <c r="A27" s="201" t="str">
        <f>'Q1'!A40</f>
        <v>مصادر.وسائل.الدعم.للتعلم</v>
      </c>
      <c r="B27" s="191"/>
      <c r="C27" s="192"/>
      <c r="D27" s="85">
        <f>COUNTIFS(البرنامج!$B$8:$B$155,"الأسبوع.الأول",البرنامج!$H$8:$H$155,'Q1'!A40,البرنامج!$M$8:$M$155,"نفذ")</f>
        <v>0</v>
      </c>
      <c r="E27" s="85">
        <f>COUNTIFS(البرنامج!$B$8:$B$155,"الأسبوع.الثاني",البرنامج!$H$8:$H$155,'Q1'!A40,البرنامج!$M$8:$M$155,"نفذ")</f>
        <v>0</v>
      </c>
      <c r="F27" s="85">
        <f>COUNTIFS(البرنامج!$B$8:$B$155,"الأسبوع.الثالث",البرنامج!$H$8:$H$155,'Q1'!A40,البرنامج!$M$8:$M$155,"نفذ")</f>
        <v>0</v>
      </c>
      <c r="G27" s="85">
        <f>COUNTIFS(البرنامج!$B$8:$B$155,"الأسبوع.الرابع",البرنامج!$H$8:$H$155,'Q1'!A40,البرنامج!$M$8:$M$155,"نفذ")</f>
        <v>0</v>
      </c>
      <c r="H27" s="85">
        <f>COUNTIFS(البرنامج!$B$8:$B$155,"الأسبوع.الخامس",البرنامج!$H$8:$H$155,'Q1'!A40,البرنامج!$M$8:$M$155,"نفذ")</f>
        <v>0</v>
      </c>
      <c r="I27" s="194">
        <f t="shared" si="0"/>
        <v>0</v>
      </c>
    </row>
    <row r="28" spans="1:9" s="240" customFormat="1" ht="32.25" customHeight="1" thickTop="1" thickBot="1" x14ac:dyDescent="0.25">
      <c r="A28" s="201" t="str">
        <f>'Q1'!A41</f>
        <v>الحاجات التخصصية</v>
      </c>
      <c r="B28" s="191"/>
      <c r="C28" s="192"/>
      <c r="D28" s="85">
        <f>COUNTIFS(البرنامج!$B$8:$B$155,"الأسبوع.الأول",البرنامج!$H$8:$H$155,'Q1'!A41,البرنامج!$M$8:$M$155,"نفذ")</f>
        <v>0</v>
      </c>
      <c r="E28" s="85">
        <f>COUNTIFS(البرنامج!$B$8:$B$155,"الأسبوع.الثاني",البرنامج!$H$8:$H$155,'Q1'!A41,البرنامج!$M$8:$M$155,"نفذ")</f>
        <v>0</v>
      </c>
      <c r="F28" s="85">
        <f>COUNTIFS(البرنامج!$B$8:$B$155,"الأسبوع.الثالث",البرنامج!$H$8:$H$155,'Q1'!A41,البرنامج!$M$8:$M$155,"نفذ")</f>
        <v>0</v>
      </c>
      <c r="G28" s="85">
        <f>COUNTIFS(البرنامج!$B$8:$B$155,"الأسبوع.الرابع",البرنامج!$H$8:$H$155,'Q1'!A41,البرنامج!$M$8:$M$155,"نفذ")</f>
        <v>0</v>
      </c>
      <c r="H28" s="85">
        <f>COUNTIFS(البرنامج!$B$8:$B$155,"الأسبوع.الخامس",البرنامج!$H$8:$H$155,'Q1'!A41,البرنامج!$M$8:$M$155,"نفذ")</f>
        <v>0</v>
      </c>
      <c r="I28" s="194">
        <f t="shared" ref="I28" si="1">SUM(D28:H28)</f>
        <v>0</v>
      </c>
    </row>
    <row r="29" spans="1:9" customFormat="1" ht="13.5" customHeight="1" thickTop="1" thickBot="1" x14ac:dyDescent="0.4">
      <c r="A29" s="202"/>
    </row>
    <row r="30" spans="1:9" s="166" customFormat="1" ht="32.25" customHeight="1" thickTop="1" thickBot="1" x14ac:dyDescent="0.25">
      <c r="A30" s="200" t="str">
        <f>'Q1'!A42</f>
        <v>القيادة.والقيم.والرؤية</v>
      </c>
      <c r="B30" s="187"/>
      <c r="C30" s="188"/>
      <c r="D30" s="147">
        <f>COUNTIFS(البرنامج!$B$8:$B$155,"الأسبوع.الأول",البرنامج!$H$8:$H$155,'Q1'!A42,البرنامج!$M$8:$M$155,"نفذ")</f>
        <v>0</v>
      </c>
      <c r="E30" s="147">
        <f>COUNTIFS(البرنامج!$B$8:$B$155,"الأسبوع.الثاني",البرنامج!$H$8:$H$155,'Q1'!A42,البرنامج!$M$8:$M$155,"نفذ")</f>
        <v>0</v>
      </c>
      <c r="F30" s="147">
        <f>COUNTIFS(البرنامج!$B$8:$B$155,"الأسبوع.الثالث",البرنامج!$H$8:$H$155,'Q1'!A42,البرنامج!$M$8:$M$155,"نفذ")</f>
        <v>0</v>
      </c>
      <c r="G30" s="147">
        <f>COUNTIFS(البرنامج!$B$8:$B$155,"الأسبوع.الرابع",البرنامج!$H$8:$H$155,'Q1'!A42,البرنامج!$M$8:$M$155,"نفذ")</f>
        <v>0</v>
      </c>
      <c r="H30" s="147">
        <f>COUNTIFS(البرنامج!$B$8:$B$155,"الأسبوع.الخامس",البرنامج!$H$8:$H$155,'Q1'!A42,البرنامج!$M$8:$M$155,"نفذ")</f>
        <v>0</v>
      </c>
      <c r="I30" s="195">
        <f t="shared" si="0"/>
        <v>0</v>
      </c>
    </row>
    <row r="31" spans="1:9" s="166" customFormat="1" ht="32.25" customHeight="1" thickTop="1" thickBot="1" x14ac:dyDescent="0.25">
      <c r="A31" s="200" t="str">
        <f>'Q1'!A43</f>
        <v>القيادة.المتمركزة.حول.التعلم</v>
      </c>
      <c r="B31" s="189"/>
      <c r="C31" s="190"/>
      <c r="D31" s="147">
        <f>COUNTIFS(البرنامج!$B$8:$B$155,"الأسبوع.الأول",البرنامج!$H$8:$H$155,'Q1'!A43,البرنامج!$M$8:$M$155,"نفذ")</f>
        <v>0</v>
      </c>
      <c r="E31" s="147">
        <f>COUNTIFS(البرنامج!$B$8:$B$155,"الأسبوع.الثاني",البرنامج!$H$8:$H$155,'Q1'!A43,البرنامج!$M$8:$M$155,"نفذ")</f>
        <v>0</v>
      </c>
      <c r="F31" s="147">
        <f>COUNTIFS(البرنامج!$B$8:$B$155,"الأسبوع.الثالث",البرنامج!$H$8:$H$155,'Q1'!A43,البرنامج!$M$8:$M$155,"نفذ")</f>
        <v>0</v>
      </c>
      <c r="G31" s="147">
        <f>COUNTIFS(البرنامج!$B$8:$B$155,"الأسبوع.الرابع",البرنامج!$H$8:$H$155,'Q1'!A43,البرنامج!$M$8:$M$155,"نفذ")</f>
        <v>0</v>
      </c>
      <c r="H31" s="147">
        <f>COUNTIFS(البرنامج!$B$8:$B$155,"الأسبوع.الخامس",البرنامج!$H$8:$H$155,'Q1'!A43,البرنامج!$M$8:$M$155,"نفذ")</f>
        <v>0</v>
      </c>
      <c r="I31" s="195">
        <f t="shared" si="0"/>
        <v>0</v>
      </c>
    </row>
    <row r="32" spans="1:9" s="166" customFormat="1" ht="32.25" customHeight="1" thickTop="1" thickBot="1" x14ac:dyDescent="0.25">
      <c r="A32" s="200" t="str">
        <f>'Q1'!A44</f>
        <v>التخطيط.والتقييم</v>
      </c>
      <c r="B32" s="189"/>
      <c r="C32" s="190"/>
      <c r="D32" s="147">
        <f>COUNTIFS(البرنامج!$B$8:$B$155,"الأسبوع.الأول",البرنامج!$H$8:$H$155,'Q1'!A44,البرنامج!$M$8:$M$155,"نفذ")</f>
        <v>0</v>
      </c>
      <c r="E32" s="147">
        <f>COUNTIFS(البرنامج!$B$8:$B$155,"الأسبوع.الثاني",البرنامج!$H$8:$H$155,'Q1'!A44,البرنامج!$M$8:$M$155,"نفذ")</f>
        <v>0</v>
      </c>
      <c r="F32" s="147">
        <f>COUNTIFS(البرنامج!$B$8:$B$155,"الأسبوع.الثالث",البرنامج!$H$8:$H$155,'Q1'!A44,البرنامج!$M$8:$M$155,"نفذ")</f>
        <v>0</v>
      </c>
      <c r="G32" s="147">
        <f>COUNTIFS(البرنامج!$B$8:$B$155,"الأسبوع.الرابع",البرنامج!$H$8:$H$155,'Q1'!A44,البرنامج!$M$8:$M$155,"نفذ")</f>
        <v>0</v>
      </c>
      <c r="H32" s="147">
        <f>COUNTIFS(البرنامج!$B$8:$B$155,"الأسبوع.الخامس",البرنامج!$H$8:$H$155,'Q1'!A44,البرنامج!$M$8:$M$155,"نفذ")</f>
        <v>0</v>
      </c>
      <c r="I32" s="195">
        <f t="shared" si="0"/>
        <v>0</v>
      </c>
    </row>
    <row r="33" spans="1:9" s="166" customFormat="1" ht="32.25" customHeight="1" thickTop="1" thickBot="1" x14ac:dyDescent="0.25">
      <c r="A33" s="200" t="str">
        <f>'Q1'!A45</f>
        <v>الاتصال.والتواصل</v>
      </c>
      <c r="B33" s="189"/>
      <c r="C33" s="190"/>
      <c r="D33" s="147">
        <f>COUNTIFS(البرنامج!$B$8:$B$155,"الأسبوع.الأول",البرنامج!$H$8:$H$155,'Q1'!A45,البرنامج!$M$8:$M$155,"نفذ")</f>
        <v>0</v>
      </c>
      <c r="E33" s="147">
        <f>COUNTIFS(البرنامج!$B$8:$B$155,"الأسبوع.الثاني",البرنامج!$H$8:$H$155,'Q1'!A45,البرنامج!$M$8:$M$155,"نفذ")</f>
        <v>0</v>
      </c>
      <c r="F33" s="147">
        <f>COUNTIFS(البرنامج!$B$8:$B$155,"الأسبوع.الثالث",البرنامج!$H$8:$H$155,'Q1'!A45,البرنامج!$M$8:$M$155,"نفذ")</f>
        <v>0</v>
      </c>
      <c r="G33" s="147">
        <f>COUNTIFS(البرنامج!$B$8:$B$155,"الأسبوع.الرابع",البرنامج!$H$8:$H$155,'Q1'!A45,البرنامج!$M$8:$M$155,"نفذ")</f>
        <v>0</v>
      </c>
      <c r="H33" s="147">
        <f>COUNTIFS(البرنامج!$B$8:$B$155,"الأسبوع.الخامس",البرنامج!$H$8:$H$155,'Q1'!A45,البرنامج!$M$8:$M$155,"نفذ")</f>
        <v>0</v>
      </c>
      <c r="I33" s="195">
        <f t="shared" si="0"/>
        <v>0</v>
      </c>
    </row>
    <row r="34" spans="1:9" s="166" customFormat="1" ht="32.25" customHeight="1" thickTop="1" thickBot="1" x14ac:dyDescent="0.25">
      <c r="A34" s="200" t="str">
        <f>'Q1'!A46</f>
        <v>إدارة.الموارد</v>
      </c>
      <c r="B34" s="189"/>
      <c r="C34" s="190"/>
      <c r="D34" s="147">
        <f>COUNTIFS(البرنامج!$B$8:$B$155,"الأسبوع.الأول",البرنامج!$H$8:$H$155,'Q1'!A46,البرنامج!$M$8:$M$155,"نفذ")</f>
        <v>0</v>
      </c>
      <c r="E34" s="147">
        <f>COUNTIFS(البرنامج!$B$8:$B$155,"الأسبوع.الثاني",البرنامج!$H$8:$H$155,'Q1'!A46,البرنامج!$M$8:$M$155,"نفذ")</f>
        <v>0</v>
      </c>
      <c r="F34" s="147">
        <f>COUNTIFS(البرنامج!$B$8:$B$155,"الأسبوع.الثالث",البرنامج!$H$8:$H$155,'Q1'!A46,البرنامج!$M$8:$M$155,"نفذ")</f>
        <v>0</v>
      </c>
      <c r="G34" s="147">
        <f>COUNTIFS(البرنامج!$B$8:$B$155,"الأسبوع.الرابع",البرنامج!$H$8:$H$155,'Q1'!A46,البرنامج!$M$8:$M$155,"نفذ")</f>
        <v>0</v>
      </c>
      <c r="H34" s="147">
        <f>COUNTIFS(البرنامج!$B$8:$B$155,"الأسبوع.الخامس",البرنامج!$H$8:$H$155,'Q1'!A46,البرنامج!$M$8:$M$155,"نفذ")</f>
        <v>0</v>
      </c>
      <c r="I34" s="195">
        <f t="shared" si="0"/>
        <v>0</v>
      </c>
    </row>
    <row r="35" spans="1:9" s="166" customFormat="1" ht="32.25" customHeight="1" thickTop="1" thickBot="1" x14ac:dyDescent="0.25">
      <c r="A35" s="200" t="str">
        <f>'Q1'!A47</f>
        <v>التنمية.المهنية</v>
      </c>
      <c r="B35" s="189"/>
      <c r="C35" s="190"/>
      <c r="D35" s="147">
        <f>COUNTIFS(البرنامج!$B$8:$B$155,"الأسبوع.الأول",البرنامج!$H$8:$H$155,'Q1'!A47,البرنامج!$M$8:$M$155,"نفذ")</f>
        <v>0</v>
      </c>
      <c r="E35" s="147">
        <f>COUNTIFS(البرنامج!$B$8:$B$155,"الأسبوع.الثاني",البرنامج!$H$8:$H$155,'Q1'!A47,البرنامج!$M$8:$M$155,"نفذ")</f>
        <v>0</v>
      </c>
      <c r="F35" s="147">
        <f>COUNTIFS(البرنامج!$B$8:$B$155,"الأسبوع.الثالث",البرنامج!$H$8:$H$155,'Q1'!A47,البرنامج!$M$8:$M$155,"نفذ")</f>
        <v>0</v>
      </c>
      <c r="G35" s="147">
        <f>COUNTIFS(البرنامج!$B$8:$B$155,"الأسبوع.الرابع",البرنامج!$H$8:$H$155,'Q1'!A47,البرنامج!$M$8:$M$155,"نفذ")</f>
        <v>0</v>
      </c>
      <c r="H35" s="147">
        <f>COUNTIFS(البرنامج!$B$8:$B$155,"الأسبوع.الخامس",البرنامج!$H$8:$H$155,'Q1'!A47,البرنامج!$M$8:$M$155,"نفذ")</f>
        <v>0</v>
      </c>
      <c r="I35" s="195">
        <f t="shared" si="0"/>
        <v>0</v>
      </c>
    </row>
    <row r="36" spans="1:9" s="166" customFormat="1" ht="32.25" customHeight="1" thickTop="1" thickBot="1" x14ac:dyDescent="0.25">
      <c r="A36" s="200" t="str">
        <f>'Q1'!A48</f>
        <v>متابعة.الخطط.المدرسية</v>
      </c>
      <c r="B36" s="189"/>
      <c r="C36" s="190"/>
      <c r="D36" s="147">
        <f>COUNTIFS(البرنامج!$B$8:$B$155,"الأسبوع.الأول",البرنامج!$H$8:$H$155,'Q1'!A48,البرنامج!$M$8:$M$155,"نفذ")</f>
        <v>0</v>
      </c>
      <c r="E36" s="147">
        <f>COUNTIFS(البرنامج!$B$8:$B$155,"الأسبوع.الثاني",البرنامج!$H$8:$H$155,'Q1'!A48,البرنامج!$M$8:$M$155,"نفذ")</f>
        <v>0</v>
      </c>
      <c r="F36" s="147">
        <f>COUNTIFS(البرنامج!$B$8:$B$155,"الأسبوع.الثالث",البرنامج!$H$8:$H$155,'Q1'!A48,البرنامج!$M$8:$M$155,"نفذ")</f>
        <v>0</v>
      </c>
      <c r="G36" s="147">
        <f>COUNTIFS(البرنامج!$B$8:$B$155,"الأسبوع.الرابع",البرنامج!$H$8:$H$155,'Q1'!A48,البرنامج!$M$8:$M$155,"نفذ")</f>
        <v>0</v>
      </c>
      <c r="H36" s="147">
        <f>COUNTIFS(البرنامج!$B$8:$B$155,"الأسبوع.الخامس",البرنامج!$H$8:$H$155,'Q1'!A48,البرنامج!$M$8:$M$155,"نفذ")</f>
        <v>0</v>
      </c>
      <c r="I36" s="195">
        <f t="shared" si="0"/>
        <v>0</v>
      </c>
    </row>
    <row r="37" spans="1:9" s="166" customFormat="1" ht="32.25" customHeight="1" thickTop="1" thickBot="1" x14ac:dyDescent="0.25">
      <c r="A37" s="201" t="str">
        <f>'Q1'!A49</f>
        <v>دعم.تنفيذ.مجتمعات.التعلم</v>
      </c>
      <c r="B37" s="191"/>
      <c r="C37" s="192"/>
      <c r="D37" s="85">
        <f>COUNTIFS(البرنامج!$B$8:$B$155,"الأسبوع.الأول",البرنامج!$H$8:$H$155,'Q1'!A49,البرنامج!$M$8:$M$155,"نفذ")</f>
        <v>0</v>
      </c>
      <c r="E37" s="85">
        <f>COUNTIFS(البرنامج!$B$8:$B$155,"الأسبوع.الثاني",البرنامج!$H$8:$H$155,'Q1'!A49,البرنامج!$M$8:$M$155,"نفذ")</f>
        <v>0</v>
      </c>
      <c r="F37" s="85">
        <f>COUNTIFS(البرنامج!$B$8:$B$155,"الأسبوع.الثالث",البرنامج!$H$8:$H$155,'Q1'!A49,البرنامج!$M$8:$M$155,"نفذ")</f>
        <v>0</v>
      </c>
      <c r="G37" s="85">
        <f>COUNTIFS(البرنامج!$B$8:$B$155,"الأسبوع.الرابع",البرنامج!$H$8:$H$155,'Q1'!A49,البرنامج!$M$8:$M$155,"نفذ")</f>
        <v>0</v>
      </c>
      <c r="H37" s="85">
        <f>COUNTIFS(البرنامج!$B$8:$B$155,"الأسبوع.الخامس",البرنامج!$H$8:$H$155,'Q1'!A49,البرنامج!$M$8:$M$155,"نفذ")</f>
        <v>0</v>
      </c>
      <c r="I37" s="194">
        <f t="shared" si="0"/>
        <v>0</v>
      </c>
    </row>
    <row r="38" spans="1:9" customFormat="1" ht="15.75" customHeight="1" thickTop="1" thickBot="1" x14ac:dyDescent="0.4">
      <c r="A38" s="202"/>
    </row>
    <row r="39" spans="1:9" s="166" customFormat="1" ht="32.25" customHeight="1" thickTop="1" thickBot="1" x14ac:dyDescent="0.25">
      <c r="A39" s="200" t="str">
        <f>'Q1'!A60</f>
        <v>التعليم.والتعلم</v>
      </c>
      <c r="B39" s="186"/>
      <c r="D39" s="147">
        <f>COUNTIFS(البرنامج!$B$8:$B$155,"الأسبوع.الأول",البرنامج!$H$8:$H$155,'Q1'!A60,البرنامج!$M$8:$M$155,"نفذ")</f>
        <v>0</v>
      </c>
      <c r="E39" s="147">
        <f>COUNTIFS(البرنامج!$B$8:$B$155,"الأسبوع.الثاني",البرنامج!$H$8:$H$155,'Q1'!A60,البرنامج!$M$8:$M$155,"نفذ")</f>
        <v>0</v>
      </c>
      <c r="F39" s="147">
        <f>COUNTIFS(البرنامج!$B$8:$B$155,"الأسبوع.الثالث",البرنامج!$H$8:$H$155,'Q1'!A60,البرنامج!$M$8:$M$155,"نفذ")</f>
        <v>0</v>
      </c>
      <c r="G39" s="147">
        <f>COUNTIFS(البرنامج!$B$8:$B$155,"الأسبوع.الرابع",البرنامج!$H$8:$H$155,'Q1'!A60,البرنامج!$M$8:$M$155,"نفذ")</f>
        <v>0</v>
      </c>
      <c r="H39" s="147">
        <f>COUNTIFS(البرنامج!$B$8:$B$155,"الأسبوع.الخامس",البرنامج!$H$8:$H$155,'Q1'!A60,البرنامج!$M$8:$M$155,"نفذ")</f>
        <v>0</v>
      </c>
      <c r="I39" s="195">
        <f t="shared" si="0"/>
        <v>0</v>
      </c>
    </row>
    <row r="40" spans="1:9" s="166" customFormat="1" ht="32.25" customHeight="1" thickTop="1" thickBot="1" x14ac:dyDescent="0.25">
      <c r="A40" s="200" t="str">
        <f>'Q1'!A61</f>
        <v>بيئة.الطالب</v>
      </c>
      <c r="B40" s="186"/>
      <c r="D40" s="147">
        <f>COUNTIFS(البرنامج!$B$8:$B$155,"الأسبوع.الأول",البرنامج!$H$8:$H$155,'Q1'!A61,البرنامج!$M$8:$M$155,"نفذ")</f>
        <v>0</v>
      </c>
      <c r="E40" s="147">
        <f>COUNTIFS(البرنامج!$B$8:$B$155,"الأسبوع.الثاني",البرنامج!$H$8:$H$155,'Q1'!A61,البرنامج!$M$8:$M$155,"نفذ")</f>
        <v>0</v>
      </c>
      <c r="F40" s="147">
        <f>COUNTIFS(البرنامج!$B$8:$B$155,"الأسبوع.الثالث",البرنامج!$H$8:$H$155,'Q1'!A61,البرنامج!$M$8:$M$155,"نفذ")</f>
        <v>0</v>
      </c>
      <c r="G40" s="147">
        <f>COUNTIFS(البرنامج!$B$8:$B$155,"الأسبوع.الرابع",البرنامج!$H$8:$H$155,'Q1'!A61,البرنامج!$M$8:$M$155,"نفذ")</f>
        <v>0</v>
      </c>
      <c r="H40" s="147">
        <f>COUNTIFS(البرنامج!$B$8:$B$155,"الأسبوع.الخامس",البرنامج!$H$8:$H$155,'Q1'!A61,البرنامج!$M$8:$M$155,"نفذ")</f>
        <v>0</v>
      </c>
      <c r="I40" s="195">
        <f t="shared" si="0"/>
        <v>0</v>
      </c>
    </row>
    <row r="41" spans="1:9" s="166" customFormat="1" ht="32.25" customHeight="1" thickTop="1" thickBot="1" x14ac:dyDescent="0.25">
      <c r="A41" s="200" t="str">
        <f>'Q1'!A62</f>
        <v>المدرسةوالمجتمع</v>
      </c>
      <c r="B41" s="186"/>
      <c r="D41" s="147">
        <f>COUNTIFS(البرنامج!$B$8:$B$155,"الأسبوع.الأول",البرنامج!$H$8:$H$155,'Q1'!A62,البرنامج!$M$8:$M$155,"نفذ")</f>
        <v>0</v>
      </c>
      <c r="E41" s="147">
        <f>COUNTIFS(البرنامج!$B$8:$B$155,"الأسبوع.الثاني",البرنامج!$H$8:$H$155,'Q1'!A62,البرنامج!$M$8:$M$155,"نفذ")</f>
        <v>0</v>
      </c>
      <c r="F41" s="147">
        <f>COUNTIFS(البرنامج!$B$8:$B$155,"الأسبوع.الثالث",البرنامج!$H$8:$H$155,'Q1'!A62,البرنامج!$M$8:$M$155,"نفذ")</f>
        <v>0</v>
      </c>
      <c r="G41" s="147">
        <f>COUNTIFS(البرنامج!$B$8:$B$155,"الأسبوع.الرابع",البرنامج!$H$8:$H$155,'Q1'!A62,البرنامج!$M$8:$M$155,"نفذ")</f>
        <v>0</v>
      </c>
      <c r="H41" s="147">
        <f>COUNTIFS(البرنامج!$B$8:$B$155,"الأسبوع.الخامس",البرنامج!$H$8:$H$155,'Q1'!A62,البرنامج!$M$8:$M$155,"نفذ")</f>
        <v>0</v>
      </c>
      <c r="I41" s="195">
        <f t="shared" si="0"/>
        <v>0</v>
      </c>
    </row>
    <row r="42" spans="1:9" s="166" customFormat="1" ht="32.25" customHeight="1" thickTop="1" x14ac:dyDescent="0.2">
      <c r="A42" s="200" t="str">
        <f>'Q1'!A63</f>
        <v>القيادة.والإدارة</v>
      </c>
      <c r="B42" s="186"/>
      <c r="D42" s="147">
        <f>COUNTIFS(البرنامج!$B$8:$B$155,"الأسبوع.الأول",البرنامج!$H$8:$H$155,'Q1'!A63,البرنامج!$M$8:$M$155,"نفذ")</f>
        <v>0</v>
      </c>
      <c r="E42" s="147">
        <f>COUNTIFS(البرنامج!$B$8:$B$155,"الأسبوع.الثاني",البرنامج!$H$8:$H$155,'Q1'!A63,البرنامج!$M$8:$M$155,"نفذ")</f>
        <v>0</v>
      </c>
      <c r="F42" s="147">
        <f>COUNTIFS(البرنامج!$B$8:$B$155,"الأسبوع.الثالث",البرنامج!$H$8:$H$155,'Q1'!A63,البرنامج!$M$8:$M$155,"نفذ")</f>
        <v>0</v>
      </c>
      <c r="G42" s="147">
        <f>COUNTIFS(البرنامج!$B$8:$B$155,"الأسبوع.الرابع",البرنامج!$H$8:$H$155,'Q1'!A63,البرنامج!$M$8:$M$155,"نفذ")</f>
        <v>0</v>
      </c>
      <c r="H42" s="147">
        <f>COUNTIFS(البرنامج!$B$8:$B$155,"الأسبوع.الخامس",البرنامج!$H$8:$H$155,'Q1'!A63,البرنامج!$M$8:$M$155,"نفذ")</f>
        <v>0</v>
      </c>
      <c r="I42" s="195">
        <f t="shared" si="0"/>
        <v>0</v>
      </c>
    </row>
    <row r="43" spans="1:9" s="130" customFormat="1" ht="35.1" customHeight="1" x14ac:dyDescent="0.2">
      <c r="A43" s="196" t="s">
        <v>380</v>
      </c>
      <c r="B43" s="197"/>
      <c r="C43" s="198"/>
      <c r="D43" s="199">
        <f>SUM(D8:D42)</f>
        <v>0</v>
      </c>
      <c r="E43" s="199">
        <f t="shared" ref="E43:H43" si="2">SUM(E8:E42)</f>
        <v>0</v>
      </c>
      <c r="F43" s="199">
        <f t="shared" si="2"/>
        <v>0</v>
      </c>
      <c r="G43" s="199">
        <f t="shared" si="2"/>
        <v>0</v>
      </c>
      <c r="H43" s="199">
        <f t="shared" si="2"/>
        <v>0</v>
      </c>
      <c r="I43" s="199">
        <f t="shared" si="0"/>
        <v>0</v>
      </c>
    </row>
    <row r="44" spans="1:9" customFormat="1" ht="35.1" customHeight="1" x14ac:dyDescent="0.2">
      <c r="I44" s="63"/>
    </row>
    <row r="45" spans="1:9" s="130" customFormat="1" ht="27.75" customHeight="1" x14ac:dyDescent="0.2">
      <c r="A45" s="121" t="s">
        <v>326</v>
      </c>
      <c r="B45" s="300"/>
      <c r="F45" s="301" t="s">
        <v>325</v>
      </c>
      <c r="G45" s="301"/>
      <c r="I45" s="146"/>
    </row>
    <row r="46" spans="1:9" s="130" customFormat="1" ht="27.75" customHeight="1" x14ac:dyDescent="0.2">
      <c r="A46" s="95"/>
      <c r="B46" s="300"/>
      <c r="I46" s="146"/>
    </row>
    <row r="47" spans="1:9" s="130" customFormat="1" ht="27.75" customHeight="1" x14ac:dyDescent="0.2">
      <c r="A47" s="95"/>
      <c r="B47" s="300"/>
      <c r="I47" s="146"/>
    </row>
    <row r="48" spans="1:9" s="130" customFormat="1" ht="27.75" customHeight="1" x14ac:dyDescent="0.2">
      <c r="A48" s="95"/>
      <c r="B48" s="300"/>
      <c r="I48" s="146"/>
    </row>
    <row r="49" spans="1:9" s="130" customFormat="1" ht="27.75" customHeight="1" x14ac:dyDescent="0.2">
      <c r="A49" s="95"/>
      <c r="B49" s="300"/>
      <c r="I49" s="146"/>
    </row>
    <row r="50" spans="1:9" s="130" customFormat="1" ht="27.75" customHeight="1" x14ac:dyDescent="0.2">
      <c r="A50" s="95"/>
      <c r="B50" s="300"/>
      <c r="I50" s="146"/>
    </row>
    <row r="51" spans="1:9" s="130" customFormat="1" ht="18.75" x14ac:dyDescent="0.2">
      <c r="I51" s="146"/>
    </row>
    <row r="52" spans="1:9" s="130" customFormat="1" ht="18.75" x14ac:dyDescent="0.2">
      <c r="I52" s="146"/>
    </row>
    <row r="53" spans="1:9" s="130" customFormat="1" ht="18.75" x14ac:dyDescent="0.2">
      <c r="I53" s="146"/>
    </row>
    <row r="54" spans="1:9" s="130" customFormat="1" ht="18.75" x14ac:dyDescent="0.2">
      <c r="I54" s="146"/>
    </row>
    <row r="55" spans="1:9" s="130" customFormat="1" ht="18.75" x14ac:dyDescent="0.2">
      <c r="I55" s="146"/>
    </row>
    <row r="56" spans="1:9" s="130" customFormat="1" ht="18.75" x14ac:dyDescent="0.2">
      <c r="I56" s="146"/>
    </row>
    <row r="57" spans="1:9" s="130" customFormat="1" ht="18.75" x14ac:dyDescent="0.2">
      <c r="I57" s="146"/>
    </row>
    <row r="58" spans="1:9" s="130" customFormat="1" ht="18.75" x14ac:dyDescent="0.2">
      <c r="I58" s="146"/>
    </row>
  </sheetData>
  <sheetProtection algorithmName="SHA-512" hashValue="+jSFSw7KOLWSRISsO+nMfl6RrBP5IRgS4fYHRzQrkXYGS5Qd7dhA7/VWYnWbTou332nUpEy1AOlKSRFDuL/JOw==" saltValue="2mYtPW4HK1qwi5oWi+HOVA==" spinCount="100000" sheet="1" objects="1" scenarios="1" formatCells="0" selectLockedCells="1"/>
  <mergeCells count="10">
    <mergeCell ref="B48:B50"/>
    <mergeCell ref="F45:G45"/>
    <mergeCell ref="A1:H1"/>
    <mergeCell ref="A2:H2"/>
    <mergeCell ref="D3:E3"/>
    <mergeCell ref="B8:B10"/>
    <mergeCell ref="B11:B13"/>
    <mergeCell ref="B45:B47"/>
    <mergeCell ref="D4:F4"/>
    <mergeCell ref="D5:F5"/>
  </mergeCells>
  <conditionalFormatting sqref="D5:F5">
    <cfRule type="cellIs" dxfId="14" priority="1" operator="equal">
      <formula>"أدخل اسم المدرسة في الشاشة الرئيسية"</formula>
    </cfRule>
  </conditionalFormatting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39" orientation="landscape" r:id="rId1"/>
  <rowBreaks count="1" manualBreakCount="1">
    <brk id="34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7">
    <tabColor rgb="FF002060"/>
    <pageSetUpPr fitToPage="1"/>
  </sheetPr>
  <dimension ref="A1:BF9"/>
  <sheetViews>
    <sheetView rightToLeft="1" view="pageBreakPreview" topLeftCell="X1" zoomScale="60" zoomScaleNormal="70" workbookViewId="0">
      <selection activeCell="BE5" sqref="BE5"/>
    </sheetView>
  </sheetViews>
  <sheetFormatPr defaultColWidth="9.125" defaultRowHeight="14.25" x14ac:dyDescent="0.2"/>
  <cols>
    <col min="1" max="1" width="4.875" style="63" bestFit="1" customWidth="1"/>
    <col min="2" max="2" width="26.25" style="63" customWidth="1"/>
    <col min="3" max="3" width="16.75" style="63" customWidth="1"/>
    <col min="4" max="5" width="13" style="63" customWidth="1"/>
    <col min="6" max="6" width="7.375" style="63" customWidth="1"/>
    <col min="7" max="7" width="8.375" style="67" customWidth="1"/>
    <col min="8" max="8" width="9.25" style="67" bestFit="1" customWidth="1"/>
    <col min="9" max="9" width="9.125" style="67" customWidth="1"/>
    <col min="10" max="10" width="10.875" style="67" customWidth="1"/>
    <col min="11" max="11" width="6.25" style="67" customWidth="1"/>
    <col min="12" max="12" width="13.25" style="67" customWidth="1"/>
    <col min="13" max="13" width="11.625" style="67" customWidth="1"/>
    <col min="14" max="15" width="9.25" style="67" bestFit="1" customWidth="1"/>
    <col min="16" max="16" width="9.75" style="67" customWidth="1"/>
    <col min="17" max="17" width="9.25" style="67" bestFit="1" customWidth="1"/>
    <col min="18" max="37" width="9.25" style="67" customWidth="1"/>
    <col min="38" max="38" width="6.25" style="63" customWidth="1"/>
    <col min="39" max="49" width="4.375" style="63" customWidth="1"/>
    <col min="50" max="50" width="7.25" style="63" customWidth="1"/>
    <col min="51" max="55" width="4.375" style="63" customWidth="1"/>
    <col min="56" max="56" width="7.625" style="63" customWidth="1"/>
    <col min="57" max="89" width="5.375" style="63" customWidth="1"/>
    <col min="90" max="90" width="7" style="63" customWidth="1"/>
    <col min="91" max="16384" width="9.125" style="63"/>
  </cols>
  <sheetData>
    <row r="1" spans="1:58" ht="60" x14ac:dyDescent="0.2">
      <c r="A1" s="262" t="s">
        <v>452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/>
      <c r="AE1" s="262"/>
      <c r="AF1" s="262"/>
      <c r="AG1" s="262"/>
      <c r="AH1" s="262"/>
      <c r="AI1" s="262"/>
      <c r="AJ1" s="262"/>
      <c r="AK1" s="262"/>
      <c r="AL1" s="262"/>
      <c r="AM1" s="262"/>
      <c r="AN1" s="262"/>
      <c r="AO1" s="262"/>
      <c r="AP1" s="262"/>
      <c r="AQ1" s="262"/>
      <c r="AR1" s="262"/>
      <c r="AS1" s="262"/>
      <c r="AT1" s="262"/>
      <c r="AU1" s="262"/>
      <c r="AV1" s="262"/>
      <c r="AW1" s="262"/>
      <c r="AX1" s="262"/>
      <c r="AY1" s="262"/>
      <c r="AZ1" s="262"/>
      <c r="BA1" s="262"/>
      <c r="BB1" s="262"/>
      <c r="BC1" s="262"/>
      <c r="BD1" s="262"/>
    </row>
    <row r="2" spans="1:58" ht="21" thickBot="1" x14ac:dyDescent="0.25">
      <c r="AQ2" s="108"/>
    </row>
    <row r="3" spans="1:58" ht="34.5" customHeight="1" thickBot="1" x14ac:dyDescent="0.25">
      <c r="A3" s="309" t="s">
        <v>9</v>
      </c>
      <c r="B3" s="316" t="s">
        <v>15</v>
      </c>
      <c r="C3" s="317"/>
      <c r="D3" s="317"/>
      <c r="E3" s="318"/>
      <c r="F3" s="319" t="s">
        <v>455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1" t="s">
        <v>433</v>
      </c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  <c r="AG3" s="321"/>
      <c r="AH3" s="322" t="s">
        <v>456</v>
      </c>
      <c r="AI3" s="323"/>
      <c r="AJ3" s="323"/>
      <c r="AK3" s="324"/>
      <c r="AL3" s="312" t="s">
        <v>7</v>
      </c>
      <c r="AM3" s="284" t="s">
        <v>354</v>
      </c>
      <c r="AN3" s="311"/>
      <c r="AO3" s="311"/>
      <c r="AP3" s="311"/>
      <c r="AQ3" s="311"/>
      <c r="AR3" s="311"/>
      <c r="AS3" s="311"/>
      <c r="AT3" s="311"/>
      <c r="AU3" s="311"/>
      <c r="AV3" s="311"/>
      <c r="AW3" s="285"/>
      <c r="AX3" s="314" t="str">
        <f>خلاصةبرنامج!$G$18</f>
        <v>المجموع</v>
      </c>
      <c r="AY3" s="307" t="s">
        <v>14</v>
      </c>
      <c r="AZ3" s="308"/>
      <c r="BA3" s="308"/>
      <c r="BB3" s="308"/>
      <c r="BC3" s="308"/>
      <c r="BD3" s="312" t="s">
        <v>7</v>
      </c>
    </row>
    <row r="4" spans="1:58" ht="279" customHeight="1" thickTop="1" thickBot="1" x14ac:dyDescent="0.25">
      <c r="A4" s="310"/>
      <c r="B4" s="106" t="s">
        <v>0</v>
      </c>
      <c r="C4" s="386" t="s">
        <v>2</v>
      </c>
      <c r="D4" s="386" t="s">
        <v>377</v>
      </c>
      <c r="E4" s="385" t="str">
        <f>خلاصةبرنامج!I39</f>
        <v>نسبة الإنجاز الإضافي</v>
      </c>
      <c r="F4" s="109" t="str">
        <f>خلاصةبرنامج!$B$7</f>
        <v>تنفيذ برامج التنمية المهنية</v>
      </c>
      <c r="G4" s="109" t="str">
        <f>خلاصةبرنامج!$B$8</f>
        <v>بناء خطة قسم الإشراف التربوي ومتابعة خطط المشرفين</v>
      </c>
      <c r="H4" s="109" t="str">
        <f>خلاصةبرنامج!$B$9</f>
        <v xml:space="preserve">تقديم الدعم والإسناد (مشرفين / مدراء المدارس / معلمين) </v>
      </c>
      <c r="I4" s="109" t="str">
        <f>خلاصةبرنامج!$B$10</f>
        <v>بناء وتحديث قاعدة بيانات الحاجات التدريبية على مستوى (المديرية / المدرسة)</v>
      </c>
      <c r="J4" s="109" t="str">
        <f>خلاصةبرنامج!$B11</f>
        <v>متابعة الأعمال المكتبية (إصدار إجازات التعليم، متابعة بريد الوزارة والمديرية، الإنجاز الشهري، ملفات القسم)</v>
      </c>
      <c r="K4" s="109" t="str">
        <f>خلاصةبرنامج!$B12</f>
        <v>تحديث مكتبة مناهج وبرامج التنمية المهنية ورقيا وإلكترونيا</v>
      </c>
      <c r="L4" s="109" t="str">
        <f>خلاصةبرنامج!$B13</f>
        <v>الإشراف على عمليات المراجعة الذاتية والخطط التطويرية والإجرائية للمديرية والمدارس وما يتعلق بالمجالس التربوية على مستوى شبكات المدارس</v>
      </c>
      <c r="M4" s="109" t="str">
        <f>خلاصةبرنامج!$B14</f>
        <v>تحديث قواعد بيانات الحاجات المشتركة للمدارس والمديرية وتلبيتها وتحديد الأولويات التطويرية للمديرية</v>
      </c>
      <c r="N4" s="109" t="str">
        <f>خلاصةبرنامج!$B15</f>
        <v>الإشراف على تشكيل وتفعيل المجالس التربوية ومجلس التطوير التربوي وتحديث قاعدة بيانات خاصة بها</v>
      </c>
      <c r="O4" s="109" t="str">
        <f>خلاصةبرنامج!$B16</f>
        <v>الإشراف على المبادرات المركزية والمدرسية المختلفة</v>
      </c>
      <c r="P4" s="109" t="str">
        <f>خلاصةبرنامج!$B17</f>
        <v>المواءمة بين بنود الخطة التطويرية وأوجه الإنفاق للمخصصات المرصودة للمنحة المالية للمدارس والمديرية</v>
      </c>
      <c r="Q4" s="110" t="str">
        <f>خلاصةبرنامج!$B18</f>
        <v>متابعة وتقييم أعمال المشرفين (الأدوات والنماذج الإشرافية، البرنامج الأسبوعي وملف إنجازهم، الزيارات الإشرافية)</v>
      </c>
      <c r="R4" s="237" t="str">
        <f>خلاصةبرنامج!$B23</f>
        <v>التخطيط</v>
      </c>
      <c r="S4" s="237" t="str">
        <f>خلاصةبرنامج!$B24</f>
        <v>الإدارة.الصفية</v>
      </c>
      <c r="T4" s="237" t="str">
        <f>خلاصةبرنامج!$B25</f>
        <v>التقويم</v>
      </c>
      <c r="U4" s="237" t="str">
        <f>خلاصةبرنامج!$B26</f>
        <v>استراتيجيات.التدريس</v>
      </c>
      <c r="V4" s="237" t="str">
        <f>خلاصةبرنامج!$B27</f>
        <v>بناء.وتحليل.الاختبارات</v>
      </c>
      <c r="W4" s="237" t="str">
        <f>خلاصةبرنامج!$B28</f>
        <v>مهارات.تشجيع.وتحفيز.الطلبة</v>
      </c>
      <c r="X4" s="237" t="str">
        <f>خلاصةبرنامج!$B29</f>
        <v>مصادر.وسائل.الدعم.للتعلم</v>
      </c>
      <c r="Y4" s="237" t="str">
        <f>خلاصةبرنامج!$B30</f>
        <v>الحاجات التخصصية</v>
      </c>
      <c r="Z4" s="238" t="str">
        <f>خلاصةبرنامج!$B$31</f>
        <v>القيادة.والقيم.والرؤية</v>
      </c>
      <c r="AA4" s="238" t="str">
        <f>خلاصةبرنامج!$B$32</f>
        <v>القيادة.المتمركزة.حول.التعلم</v>
      </c>
      <c r="AB4" s="238" t="str">
        <f>خلاصةبرنامج!$B$33</f>
        <v>التخطيط.والتقييم</v>
      </c>
      <c r="AC4" s="238" t="str">
        <f>خلاصةبرنامج!$B$34</f>
        <v>الاتصال.والتواصل</v>
      </c>
      <c r="AD4" s="238" t="str">
        <f>خلاصةبرنامج!$B$35</f>
        <v>إدارة.الموارد</v>
      </c>
      <c r="AE4" s="238" t="str">
        <f>خلاصةبرنامج!$B$36</f>
        <v>التنمية.المهنية</v>
      </c>
      <c r="AF4" s="238" t="str">
        <f>خلاصةبرنامج!$B$37</f>
        <v>متابعة.الخطط.المدرسية</v>
      </c>
      <c r="AG4" s="238" t="str">
        <f>خلاصةبرنامج!$B$38</f>
        <v>دعم.تنفيذ.مجتمعات.التعلم</v>
      </c>
      <c r="AH4" s="239" t="str">
        <f>خلاصةبرنامج!$B$39</f>
        <v>التعليم.والتعلم</v>
      </c>
      <c r="AI4" s="239" t="str">
        <f>خلاصةبرنامج!$B$40</f>
        <v>بيئة.الطالب</v>
      </c>
      <c r="AJ4" s="239" t="str">
        <f>خلاصةبرنامج!$B$41</f>
        <v>المدرسةوالمجتمع</v>
      </c>
      <c r="AK4" s="239" t="str">
        <f>خلاصةبرنامج!$B$42</f>
        <v>القيادة.والإدارة</v>
      </c>
      <c r="AL4" s="313"/>
      <c r="AM4" s="235" t="str">
        <f>خلاصةبرنامج!$G$7</f>
        <v>الزيارة.الصفية</v>
      </c>
      <c r="AN4" s="235" t="str">
        <f>خلاصةبرنامج!$G$8</f>
        <v>الزيارة.التفقدية</v>
      </c>
      <c r="AO4" s="235" t="str">
        <f>خلاصةبرنامج!$G$9</f>
        <v>تبادل.الزيارات والدروس.التطبيقية</v>
      </c>
      <c r="AP4" s="235" t="str">
        <f>خلاصةبرنامج!$G$10</f>
        <v>الاجتماعات.واللقاءات</v>
      </c>
      <c r="AQ4" s="207" t="str">
        <f>خلاصةبرنامج!$G$11</f>
        <v>المشاغل.التربوية ومجتمعات.التعلم التدريبية</v>
      </c>
      <c r="AR4" s="235" t="str">
        <f>خلاصةبرنامج!$G$12</f>
        <v>الندوات</v>
      </c>
      <c r="AS4" s="235" t="str">
        <f>خلاصةبرنامج!$G$13</f>
        <v>المؤتمرات</v>
      </c>
      <c r="AT4" s="235" t="str">
        <f>خلاصةبرنامج!$G$14</f>
        <v>النشرات.التربوية</v>
      </c>
      <c r="AU4" s="235" t="str">
        <f>خلاصةبرنامج!$G$15</f>
        <v>البحوث.الإجرائية</v>
      </c>
      <c r="AV4" s="235" t="str">
        <f>خلاصةبرنامج!$G$16</f>
        <v>الإشراف.القائم.على.الشبكات</v>
      </c>
      <c r="AW4" s="235" t="str">
        <f>خلاصةبرنامج!$G$17</f>
        <v>العمل المكتبي</v>
      </c>
      <c r="AX4" s="315"/>
      <c r="AY4" s="234" t="s">
        <v>360</v>
      </c>
      <c r="AZ4" s="234" t="s">
        <v>361</v>
      </c>
      <c r="BA4" s="234" t="s">
        <v>254</v>
      </c>
      <c r="BB4" s="234" t="s">
        <v>255</v>
      </c>
      <c r="BC4" s="234" t="s">
        <v>257</v>
      </c>
      <c r="BD4" s="313"/>
      <c r="BE4" s="236" t="str">
        <f>'الشاشة الرئيسيىة'!B12</f>
        <v>عدد المشرفين حسب إحصائيات الوزارة</v>
      </c>
      <c r="BF4" s="236" t="str">
        <f>'الشاشة الرئيسيىة'!G12</f>
        <v>أدخل عدد المشرفين الفعلي</v>
      </c>
    </row>
    <row r="5" spans="1:58" s="148" customFormat="1" ht="54.75" customHeight="1" thickBot="1" x14ac:dyDescent="0.35">
      <c r="A5" s="155">
        <v>1</v>
      </c>
      <c r="B5" s="156" t="str">
        <f>CONCATENATE(خلاصةبرنامج!C2)</f>
        <v/>
      </c>
      <c r="C5" s="156" t="str">
        <f>CONCATENATE(خلاصةبرنامج!C3)</f>
        <v/>
      </c>
      <c r="D5" s="404" t="str">
        <f ca="1">خلاصةبرنامج!I36</f>
        <v>أدخل الفعاليات بالبرنامج</v>
      </c>
      <c r="E5" s="159" t="str">
        <f ca="1">خلاصةبرنامج!I41</f>
        <v>أدخل الفعاليات بالبرنامج</v>
      </c>
      <c r="F5" s="157">
        <f>SUM(خلاصةبرنامج!$D7)</f>
        <v>0</v>
      </c>
      <c r="G5" s="157">
        <f>SUM(خلاصةبرنامج!$D8)</f>
        <v>0</v>
      </c>
      <c r="H5" s="157">
        <f>SUM(خلاصةبرنامج!$D9)</f>
        <v>0</v>
      </c>
      <c r="I5" s="157">
        <f>SUM(خلاصةبرنامج!$D10)</f>
        <v>0</v>
      </c>
      <c r="J5" s="157">
        <f>SUM(خلاصةبرنامج!$D11)</f>
        <v>0</v>
      </c>
      <c r="K5" s="157">
        <f>SUM(خلاصةبرنامج!$D12)</f>
        <v>0</v>
      </c>
      <c r="L5" s="157">
        <f>SUM(خلاصةبرنامج!$D13)</f>
        <v>0</v>
      </c>
      <c r="M5" s="157">
        <f>SUM(خلاصةبرنامج!$D14)</f>
        <v>0</v>
      </c>
      <c r="N5" s="157">
        <f>SUM(خلاصةبرنامج!$D15)</f>
        <v>0</v>
      </c>
      <c r="O5" s="157">
        <f>SUM(خلاصةبرنامج!$D16)</f>
        <v>0</v>
      </c>
      <c r="P5" s="157">
        <f>SUM(خلاصةبرنامج!$D17)</f>
        <v>0</v>
      </c>
      <c r="Q5" s="157">
        <f>SUM(خلاصةبرنامج!$D18)</f>
        <v>0</v>
      </c>
      <c r="R5" s="157">
        <f>SUM(خلاصةبرنامج!$D23)</f>
        <v>0</v>
      </c>
      <c r="S5" s="157">
        <f>SUM(خلاصةبرنامج!$D24)</f>
        <v>0</v>
      </c>
      <c r="T5" s="157">
        <f>SUM(خلاصةبرنامج!$D25)</f>
        <v>0</v>
      </c>
      <c r="U5" s="157">
        <f>SUM(خلاصةبرنامج!$D26)</f>
        <v>0</v>
      </c>
      <c r="V5" s="157">
        <f>SUM(خلاصةبرنامج!$D27)</f>
        <v>0</v>
      </c>
      <c r="W5" s="157">
        <f>SUM(خلاصةبرنامج!$D28)</f>
        <v>0</v>
      </c>
      <c r="X5" s="157">
        <f>SUM(خلاصةبرنامج!$D29)</f>
        <v>0</v>
      </c>
      <c r="Y5" s="157">
        <f>SUM(خلاصةبرنامج!$D30)</f>
        <v>0</v>
      </c>
      <c r="Z5" s="157">
        <f>خلاصةبرنامج!$C$31</f>
        <v>0</v>
      </c>
      <c r="AA5" s="157">
        <f>خلاصةبرنامج!$C$32</f>
        <v>0</v>
      </c>
      <c r="AB5" s="157">
        <f>خلاصةبرنامج!$C$33</f>
        <v>0</v>
      </c>
      <c r="AC5" s="157">
        <f>خلاصةبرنامج!$C$34</f>
        <v>0</v>
      </c>
      <c r="AD5" s="157">
        <f>خلاصةبرنامج!$C$35</f>
        <v>0</v>
      </c>
      <c r="AE5" s="157">
        <f>خلاصةبرنامج!$C$36</f>
        <v>0</v>
      </c>
      <c r="AF5" s="157">
        <f>خلاصةبرنامج!$C$37</f>
        <v>0</v>
      </c>
      <c r="AG5" s="157">
        <f>خلاصةبرنامج!$C$38</f>
        <v>0</v>
      </c>
      <c r="AH5" s="157">
        <f>خلاصةبرنامج!$C$39</f>
        <v>0</v>
      </c>
      <c r="AI5" s="157">
        <f>خلاصةبرنامج!$C$40</f>
        <v>0</v>
      </c>
      <c r="AJ5" s="157">
        <f>خلاصةبرنامج!$C$41</f>
        <v>0</v>
      </c>
      <c r="AK5" s="157">
        <f>خلاصةبرنامج!$C$42</f>
        <v>0</v>
      </c>
      <c r="AL5" s="158">
        <f>SUM(F5:AK5)</f>
        <v>0</v>
      </c>
      <c r="AM5" s="157">
        <f>خلاصةبرنامج!$H$7</f>
        <v>0</v>
      </c>
      <c r="AN5" s="157">
        <f>خلاصةبرنامج!H8</f>
        <v>0</v>
      </c>
      <c r="AO5" s="157">
        <f>خلاصةبرنامج!H9</f>
        <v>0</v>
      </c>
      <c r="AP5" s="157">
        <f>خلاصةبرنامج!H10</f>
        <v>0</v>
      </c>
      <c r="AQ5" s="157">
        <f>خلاصةبرنامج!$H$11</f>
        <v>0</v>
      </c>
      <c r="AR5" s="157">
        <f>خلاصةبرنامج!$H$12</f>
        <v>0</v>
      </c>
      <c r="AS5" s="157">
        <f>خلاصةبرنامج!$H$13</f>
        <v>0</v>
      </c>
      <c r="AT5" s="157">
        <f>خلاصةبرنامج!$H$14</f>
        <v>0</v>
      </c>
      <c r="AU5" s="157">
        <f>خلاصةبرنامج!$H$15</f>
        <v>0</v>
      </c>
      <c r="AV5" s="157">
        <f>خلاصةبرنامج!$H$16</f>
        <v>0</v>
      </c>
      <c r="AW5" s="157">
        <f>خلاصةبرنامج!$H$17</f>
        <v>0</v>
      </c>
      <c r="AX5" s="158">
        <f>SUM(AM5:AW5)</f>
        <v>0</v>
      </c>
      <c r="AY5" s="157">
        <f>خلاصةبرنامج!$H23</f>
        <v>0</v>
      </c>
      <c r="AZ5" s="157">
        <f>خلاصةبرنامج!$H24</f>
        <v>0</v>
      </c>
      <c r="BA5" s="157">
        <f>خلاصةبرنامج!$H25</f>
        <v>0</v>
      </c>
      <c r="BB5" s="157">
        <f>خلاصةبرنامج!$H26</f>
        <v>0</v>
      </c>
      <c r="BC5" s="157">
        <f>خلاصةبرنامج!$H27</f>
        <v>0</v>
      </c>
      <c r="BD5" s="158">
        <f>SUM(AY5:BC5)</f>
        <v>0</v>
      </c>
      <c r="BE5" s="157" t="str">
        <f>'الشاشة الرئيسيىة'!D12</f>
        <v/>
      </c>
      <c r="BF5" s="157">
        <f>'الشاشة الرئيسيىة'!I12</f>
        <v>0</v>
      </c>
    </row>
    <row r="6" spans="1:58" customFormat="1" ht="54.75" customHeight="1" x14ac:dyDescent="0.2">
      <c r="BE6" s="63"/>
      <c r="BF6" s="63"/>
    </row>
    <row r="7" spans="1:58" customFormat="1" ht="54.75" customHeight="1" x14ac:dyDescent="0.2">
      <c r="BE7" s="63"/>
      <c r="BF7" s="63"/>
    </row>
    <row r="8" spans="1:58" customFormat="1" ht="54.75" customHeight="1" x14ac:dyDescent="0.2">
      <c r="BE8" s="63"/>
      <c r="BF8" s="63"/>
    </row>
    <row r="9" spans="1:58" customFormat="1" ht="54.75" customHeight="1" x14ac:dyDescent="0.2">
      <c r="BE9" s="63"/>
      <c r="BF9" s="63"/>
    </row>
  </sheetData>
  <sheetProtection algorithmName="SHA-512" hashValue="isi4jeYIXnXUJxWabTU5QhtvLqQKYrA7fUkeeBksRVLTnNnTdJZJ9gtu6DAf2tpJgF7wvAstGdM2GRja259Pww==" saltValue="xoJtUk5UURDyaD+a4ToDeg==" spinCount="100000" sheet="1" objects="1" scenarios="1" formatCells="0"/>
  <mergeCells count="11">
    <mergeCell ref="A1:BD1"/>
    <mergeCell ref="AY3:BC3"/>
    <mergeCell ref="A3:A4"/>
    <mergeCell ref="AM3:AW3"/>
    <mergeCell ref="AL3:AL4"/>
    <mergeCell ref="AX3:AX4"/>
    <mergeCell ref="BD3:BD4"/>
    <mergeCell ref="F3:Q3"/>
    <mergeCell ref="R3:AG3"/>
    <mergeCell ref="AH3:AK3"/>
    <mergeCell ref="B3:E3"/>
  </mergeCells>
  <conditionalFormatting sqref="BF5">
    <cfRule type="cellIs" dxfId="13" priority="1" operator="greaterThan">
      <formula>$BE$5</formula>
    </cfRule>
    <cfRule type="cellIs" dxfId="12" priority="2" operator="lessThan">
      <formula>$BE$5</formula>
    </cfRule>
    <cfRule type="cellIs" dxfId="11" priority="3" operator="equal">
      <formula>$BE$5</formula>
    </cfRule>
  </conditionalFormatting>
  <pageMargins left="0.19685039370078741" right="0.19685039370078741" top="0.74803149606299213" bottom="0.74803149606299213" header="0.31496062992125984" footer="0.31496062992125984"/>
  <pageSetup scale="19" fitToHeight="0" orientation="portrait" r:id="rId1"/>
  <rowBreaks count="1" manualBreakCount="1">
    <brk id="16" max="3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"/>
  <dimension ref="A1:AB64"/>
  <sheetViews>
    <sheetView rightToLeft="1" topLeftCell="A17" workbookViewId="0">
      <selection activeCell="A27" sqref="A27"/>
    </sheetView>
  </sheetViews>
  <sheetFormatPr defaultRowHeight="14.25" x14ac:dyDescent="0.2"/>
  <cols>
    <col min="1" max="1" width="45.625" customWidth="1"/>
    <col min="2" max="2" width="18.625" customWidth="1"/>
    <col min="3" max="3" width="16.25" bestFit="1" customWidth="1"/>
    <col min="4" max="4" width="13.625" bestFit="1" customWidth="1"/>
    <col min="5" max="5" width="12.75" bestFit="1" customWidth="1"/>
    <col min="6" max="6" width="15.75" bestFit="1" customWidth="1"/>
    <col min="7" max="7" width="10.25" bestFit="1" customWidth="1"/>
    <col min="8" max="10" width="10.75" customWidth="1"/>
    <col min="11" max="11" width="20.125" customWidth="1"/>
    <col min="12" max="12" width="11" customWidth="1"/>
    <col min="14" max="14" width="46" bestFit="1" customWidth="1"/>
    <col min="15" max="15" width="11" bestFit="1" customWidth="1"/>
    <col min="16" max="16" width="12.625" bestFit="1" customWidth="1"/>
    <col min="17" max="17" width="87" bestFit="1" customWidth="1"/>
    <col min="18" max="18" width="66.375" bestFit="1" customWidth="1"/>
    <col min="20" max="20" width="34.75" bestFit="1" customWidth="1"/>
    <col min="21" max="21" width="64.5" bestFit="1" customWidth="1"/>
    <col min="22" max="22" width="34.5" bestFit="1" customWidth="1"/>
    <col min="23" max="23" width="13.375" bestFit="1" customWidth="1"/>
    <col min="24" max="24" width="23.875" bestFit="1" customWidth="1"/>
    <col min="25" max="25" width="39.25" bestFit="1" customWidth="1"/>
    <col min="26" max="26" width="9.125" bestFit="1" customWidth="1"/>
    <col min="27" max="27" width="47.25" bestFit="1" customWidth="1"/>
    <col min="28" max="28" width="67.25" bestFit="1" customWidth="1"/>
  </cols>
  <sheetData>
    <row r="1" spans="1:28" ht="21" thickBot="1" x14ac:dyDescent="0.35">
      <c r="A1" s="325" t="s">
        <v>16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t="s">
        <v>1</v>
      </c>
      <c r="O1" s="351" t="s">
        <v>442</v>
      </c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</row>
    <row r="2" spans="1:28" ht="21.75" thickTop="1" thickBot="1" x14ac:dyDescent="0.35">
      <c r="A2" s="3"/>
      <c r="B2" s="3"/>
      <c r="C2" s="5" t="s">
        <v>265</v>
      </c>
      <c r="D2" s="5" t="s">
        <v>287</v>
      </c>
      <c r="E2" s="5" t="s">
        <v>23</v>
      </c>
      <c r="F2" s="5" t="s">
        <v>286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23</v>
      </c>
      <c r="L2" s="168" t="s">
        <v>228</v>
      </c>
      <c r="O2" t="s">
        <v>438</v>
      </c>
      <c r="P2" t="s">
        <v>438</v>
      </c>
      <c r="Q2" s="353" t="s">
        <v>463</v>
      </c>
      <c r="R2" s="353" t="s">
        <v>463</v>
      </c>
      <c r="S2" t="s">
        <v>439</v>
      </c>
      <c r="T2" s="353" t="s">
        <v>463</v>
      </c>
      <c r="U2" s="353" t="s">
        <v>463</v>
      </c>
      <c r="V2" s="353" t="s">
        <v>463</v>
      </c>
      <c r="W2" s="350" t="s">
        <v>440</v>
      </c>
      <c r="X2" s="353" t="s">
        <v>463</v>
      </c>
      <c r="Y2" s="353" t="s">
        <v>463</v>
      </c>
      <c r="Z2" s="354" t="s">
        <v>441</v>
      </c>
      <c r="AA2" s="353" t="s">
        <v>463</v>
      </c>
      <c r="AB2" s="353" t="s">
        <v>463</v>
      </c>
    </row>
    <row r="3" spans="1:28" ht="31.5" thickTop="1" thickBot="1" x14ac:dyDescent="0.25">
      <c r="A3" s="3"/>
      <c r="B3" s="3"/>
      <c r="C3" s="3"/>
      <c r="D3" s="3"/>
      <c r="E3" s="5" t="s">
        <v>269</v>
      </c>
      <c r="F3" s="5" t="s">
        <v>270</v>
      </c>
      <c r="G3" s="5" t="s">
        <v>6</v>
      </c>
      <c r="H3" s="5" t="s">
        <v>271</v>
      </c>
      <c r="I3" s="5" t="s">
        <v>272</v>
      </c>
      <c r="J3" s="5" t="s">
        <v>273</v>
      </c>
      <c r="K3" s="5" t="s">
        <v>286</v>
      </c>
      <c r="L3" s="169" t="s">
        <v>229</v>
      </c>
      <c r="O3" t="s">
        <v>439</v>
      </c>
      <c r="P3" t="s">
        <v>464</v>
      </c>
      <c r="Q3" s="355" t="s">
        <v>464</v>
      </c>
      <c r="R3" s="356" t="s">
        <v>465</v>
      </c>
      <c r="S3" s="357" t="s">
        <v>466</v>
      </c>
      <c r="T3" s="358" t="s">
        <v>466</v>
      </c>
      <c r="U3" s="359" t="s">
        <v>467</v>
      </c>
      <c r="V3" s="360" t="s">
        <v>468</v>
      </c>
      <c r="W3" s="350" t="s">
        <v>469</v>
      </c>
      <c r="X3" s="361" t="s">
        <v>469</v>
      </c>
      <c r="Y3" s="361" t="s">
        <v>470</v>
      </c>
      <c r="Z3" s="354" t="s">
        <v>493</v>
      </c>
      <c r="AA3" s="362" t="s">
        <v>493</v>
      </c>
      <c r="AB3" s="361" t="s">
        <v>471</v>
      </c>
    </row>
    <row r="4" spans="1:28" ht="16.5" thickTop="1" thickBot="1" x14ac:dyDescent="0.25">
      <c r="A4" s="3"/>
      <c r="B4" s="3"/>
      <c r="C4" s="3"/>
      <c r="D4" s="3"/>
      <c r="E4" s="5" t="s">
        <v>274</v>
      </c>
      <c r="F4" s="5" t="s">
        <v>275</v>
      </c>
      <c r="G4" s="5" t="s">
        <v>276</v>
      </c>
      <c r="H4" s="5" t="s">
        <v>277</v>
      </c>
      <c r="I4" s="5" t="s">
        <v>278</v>
      </c>
      <c r="J4" s="5" t="s">
        <v>279</v>
      </c>
      <c r="K4" s="5" t="s">
        <v>24</v>
      </c>
      <c r="L4" s="169" t="s">
        <v>233</v>
      </c>
      <c r="O4" t="s">
        <v>440</v>
      </c>
      <c r="P4" t="s">
        <v>465</v>
      </c>
      <c r="Q4" s="363" t="s">
        <v>472</v>
      </c>
      <c r="R4" s="364" t="s">
        <v>473</v>
      </c>
      <c r="S4" s="357" t="s">
        <v>467</v>
      </c>
      <c r="T4" s="356" t="s">
        <v>474</v>
      </c>
      <c r="U4" s="356" t="s">
        <v>475</v>
      </c>
      <c r="V4" s="356" t="s">
        <v>476</v>
      </c>
      <c r="W4" s="350" t="s">
        <v>470</v>
      </c>
      <c r="X4" s="350" t="s">
        <v>477</v>
      </c>
      <c r="Y4" s="350" t="s">
        <v>478</v>
      </c>
      <c r="Z4" s="354" t="s">
        <v>471</v>
      </c>
      <c r="AA4" s="354" t="s">
        <v>479</v>
      </c>
      <c r="AB4" s="354" t="s">
        <v>480</v>
      </c>
    </row>
    <row r="5" spans="1:28" ht="16.5" thickTop="1" thickBot="1" x14ac:dyDescent="0.25">
      <c r="A5" s="3"/>
      <c r="B5" s="3"/>
      <c r="C5" s="3"/>
      <c r="D5" s="3"/>
      <c r="E5" s="5" t="s">
        <v>280</v>
      </c>
      <c r="F5" s="5" t="s">
        <v>281</v>
      </c>
      <c r="G5" s="5" t="s">
        <v>282</v>
      </c>
      <c r="H5" s="5" t="s">
        <v>283</v>
      </c>
      <c r="I5" s="5" t="s">
        <v>284</v>
      </c>
      <c r="J5" s="5"/>
      <c r="K5" s="5" t="s">
        <v>25</v>
      </c>
      <c r="L5" s="169" t="s">
        <v>29</v>
      </c>
      <c r="O5" t="s">
        <v>441</v>
      </c>
      <c r="Q5" s="363" t="s">
        <v>481</v>
      </c>
      <c r="R5" s="364" t="s">
        <v>482</v>
      </c>
      <c r="S5" s="357" t="s">
        <v>468</v>
      </c>
      <c r="T5" s="356" t="s">
        <v>483</v>
      </c>
      <c r="U5" s="356" t="s">
        <v>484</v>
      </c>
      <c r="V5" s="365"/>
      <c r="X5" s="350"/>
      <c r="Y5" s="350"/>
      <c r="Z5" s="354"/>
      <c r="AA5" s="354" t="s">
        <v>485</v>
      </c>
      <c r="AB5" s="354" t="s">
        <v>486</v>
      </c>
    </row>
    <row r="6" spans="1:28" ht="16.5" thickTop="1" thickBot="1" x14ac:dyDescent="0.25">
      <c r="A6" s="3"/>
      <c r="B6" s="3"/>
      <c r="C6" s="3"/>
      <c r="D6" s="3"/>
      <c r="E6" s="3"/>
      <c r="F6" s="3"/>
      <c r="G6" s="5" t="s">
        <v>285</v>
      </c>
      <c r="H6" s="3"/>
      <c r="I6" s="3"/>
      <c r="J6" s="3"/>
      <c r="K6" s="5" t="s">
        <v>26</v>
      </c>
      <c r="L6" s="169" t="s">
        <v>443</v>
      </c>
      <c r="Q6" s="363" t="s">
        <v>487</v>
      </c>
      <c r="R6" s="364" t="s">
        <v>488</v>
      </c>
      <c r="S6" s="357"/>
      <c r="T6" s="357"/>
      <c r="U6" s="357"/>
      <c r="V6" s="357"/>
      <c r="AA6" s="354" t="s">
        <v>489</v>
      </c>
      <c r="AB6" s="354" t="s">
        <v>490</v>
      </c>
    </row>
    <row r="7" spans="1:28" ht="16.5" thickTop="1" thickBo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5" t="s">
        <v>27</v>
      </c>
      <c r="L7" s="169" t="s">
        <v>444</v>
      </c>
      <c r="Q7" s="363" t="s">
        <v>491</v>
      </c>
      <c r="R7" s="364"/>
      <c r="T7" s="357"/>
      <c r="U7" s="357"/>
      <c r="V7" s="357"/>
      <c r="AA7" s="366"/>
    </row>
    <row r="8" spans="1:28" ht="16.5" thickTop="1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5" t="s">
        <v>265</v>
      </c>
      <c r="L8" s="169" t="s">
        <v>445</v>
      </c>
    </row>
    <row r="9" spans="1:28" ht="16.5" thickTop="1" thickBo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5" t="s">
        <v>287</v>
      </c>
      <c r="L9" s="169" t="s">
        <v>446</v>
      </c>
    </row>
    <row r="10" spans="1:28" ht="16.5" thickTop="1" thickBo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5"/>
      <c r="L10" s="169" t="s">
        <v>447</v>
      </c>
    </row>
    <row r="11" spans="1:28" ht="16.5" thickTop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5"/>
      <c r="L11" s="168" t="s">
        <v>18</v>
      </c>
    </row>
    <row r="12" spans="1:28" ht="15.75" thickTop="1" thickBot="1" x14ac:dyDescent="0.25">
      <c r="K12" s="60"/>
      <c r="L12" s="169" t="s">
        <v>19</v>
      </c>
    </row>
    <row r="13" spans="1:28" ht="15.75" thickTop="1" thickBot="1" x14ac:dyDescent="0.25">
      <c r="K13" s="61"/>
      <c r="L13" s="168" t="s">
        <v>230</v>
      </c>
    </row>
    <row r="14" spans="1:28" ht="15.75" thickTop="1" thickBot="1" x14ac:dyDescent="0.25">
      <c r="K14" s="61"/>
      <c r="L14" s="169" t="s">
        <v>30</v>
      </c>
    </row>
    <row r="15" spans="1:28" ht="15.75" thickTop="1" thickBot="1" x14ac:dyDescent="0.25">
      <c r="A15" t="s">
        <v>373</v>
      </c>
      <c r="K15" s="61"/>
      <c r="L15" s="169" t="s">
        <v>231</v>
      </c>
    </row>
    <row r="16" spans="1:28" ht="15.75" thickTop="1" thickBot="1" x14ac:dyDescent="0.25">
      <c r="K16" s="61"/>
      <c r="L16" s="170" t="s">
        <v>240</v>
      </c>
    </row>
    <row r="17" spans="1:14" ht="15.75" thickTop="1" thickBot="1" x14ac:dyDescent="0.25">
      <c r="K17" s="61"/>
      <c r="L17" s="169" t="s">
        <v>232</v>
      </c>
    </row>
    <row r="18" spans="1:14" ht="15.75" thickTop="1" thickBot="1" x14ac:dyDescent="0.25">
      <c r="K18" s="61"/>
      <c r="L18" s="169" t="s">
        <v>234</v>
      </c>
    </row>
    <row r="19" spans="1:14" ht="21.75" thickTop="1" thickBot="1" x14ac:dyDescent="0.35">
      <c r="A19" s="326" t="s">
        <v>17</v>
      </c>
      <c r="B19" s="327"/>
      <c r="C19" s="327"/>
      <c r="D19" s="327"/>
      <c r="E19" s="327"/>
      <c r="F19" s="327"/>
      <c r="G19" s="327"/>
      <c r="H19" s="327"/>
      <c r="I19" s="327"/>
      <c r="J19" s="327"/>
      <c r="K19" s="328"/>
      <c r="L19" s="169" t="s">
        <v>235</v>
      </c>
    </row>
    <row r="20" spans="1:14" ht="16.5" thickTop="1" thickBot="1" x14ac:dyDescent="0.3">
      <c r="B20" s="1" t="s">
        <v>8</v>
      </c>
      <c r="C20" s="1" t="s">
        <v>2</v>
      </c>
      <c r="D20" s="1" t="s">
        <v>317</v>
      </c>
      <c r="E20" s="54" t="s">
        <v>253</v>
      </c>
      <c r="F20" s="54"/>
      <c r="G20" s="1" t="s">
        <v>259</v>
      </c>
      <c r="H20" s="54"/>
      <c r="L20" s="169" t="s">
        <v>448</v>
      </c>
    </row>
    <row r="21" spans="1:14" ht="15.75" thickTop="1" thickBot="1" x14ac:dyDescent="0.25">
      <c r="A21" s="83" t="s">
        <v>353</v>
      </c>
      <c r="B21" s="57" t="s">
        <v>359</v>
      </c>
      <c r="C21" s="33" t="s">
        <v>296</v>
      </c>
      <c r="D21" s="34" t="s">
        <v>318</v>
      </c>
      <c r="E21" s="37" t="s">
        <v>297</v>
      </c>
      <c r="F21" s="55" t="s">
        <v>360</v>
      </c>
      <c r="G21" s="36" t="s">
        <v>12</v>
      </c>
      <c r="H21" s="35" t="s">
        <v>267</v>
      </c>
      <c r="I21" s="35"/>
      <c r="J21" s="35" t="s">
        <v>297</v>
      </c>
      <c r="K21" s="35" t="s">
        <v>263</v>
      </c>
      <c r="L21" s="169" t="s">
        <v>239</v>
      </c>
      <c r="M21" s="35"/>
      <c r="N21" s="82" t="s">
        <v>301</v>
      </c>
    </row>
    <row r="22" spans="1:14" ht="15.75" thickTop="1" thickBot="1" x14ac:dyDescent="0.25">
      <c r="A22" s="102" t="s">
        <v>366</v>
      </c>
      <c r="B22" s="58" t="s">
        <v>3</v>
      </c>
      <c r="C22" s="33" t="s">
        <v>352</v>
      </c>
      <c r="D22" s="36" t="s">
        <v>319</v>
      </c>
      <c r="E22" s="35" t="s">
        <v>17</v>
      </c>
      <c r="F22" s="55" t="s">
        <v>361</v>
      </c>
      <c r="G22" s="37" t="s">
        <v>11</v>
      </c>
      <c r="H22" s="37" t="s">
        <v>268</v>
      </c>
      <c r="I22" s="37"/>
      <c r="J22" s="37" t="s">
        <v>16</v>
      </c>
      <c r="K22" s="37" t="s">
        <v>266</v>
      </c>
      <c r="L22" s="171" t="s">
        <v>236</v>
      </c>
      <c r="M22" s="37"/>
      <c r="N22" s="83" t="s">
        <v>302</v>
      </c>
    </row>
    <row r="23" spans="1:14" ht="15.75" thickTop="1" thickBot="1" x14ac:dyDescent="0.25">
      <c r="A23" s="102" t="s">
        <v>374</v>
      </c>
      <c r="B23" s="58" t="s">
        <v>4</v>
      </c>
      <c r="C23" s="33"/>
      <c r="D23" s="36" t="s">
        <v>320</v>
      </c>
      <c r="E23" s="37" t="s">
        <v>442</v>
      </c>
      <c r="F23" s="55" t="s">
        <v>254</v>
      </c>
      <c r="G23" s="38"/>
      <c r="H23" s="35"/>
      <c r="I23" s="38"/>
      <c r="J23" s="38" t="s">
        <v>17</v>
      </c>
      <c r="K23" s="38" t="s">
        <v>263</v>
      </c>
      <c r="L23" s="170" t="s">
        <v>241</v>
      </c>
      <c r="M23" s="38"/>
      <c r="N23" s="82" t="s">
        <v>303</v>
      </c>
    </row>
    <row r="24" spans="1:14" ht="15.75" thickTop="1" thickBot="1" x14ac:dyDescent="0.25">
      <c r="A24" s="102" t="s">
        <v>367</v>
      </c>
      <c r="B24" s="58" t="s">
        <v>21</v>
      </c>
      <c r="C24" s="33"/>
      <c r="D24" s="34" t="s">
        <v>321</v>
      </c>
      <c r="E24" s="38" t="s">
        <v>16</v>
      </c>
      <c r="F24" s="56" t="s">
        <v>255</v>
      </c>
      <c r="G24" s="39"/>
      <c r="H24" s="37"/>
      <c r="I24" s="39"/>
      <c r="J24" s="39" t="str">
        <f>E25</f>
        <v>رئيس.قسم</v>
      </c>
      <c r="K24" s="39" t="s">
        <v>266</v>
      </c>
      <c r="L24" s="170" t="s">
        <v>242</v>
      </c>
      <c r="M24" s="39"/>
      <c r="N24" s="83" t="s">
        <v>304</v>
      </c>
    </row>
    <row r="25" spans="1:14" ht="25.5" thickTop="1" thickBot="1" x14ac:dyDescent="0.25">
      <c r="A25" s="83" t="s">
        <v>376</v>
      </c>
      <c r="B25" s="58" t="s">
        <v>5</v>
      </c>
      <c r="C25" s="33"/>
      <c r="D25" s="34" t="s">
        <v>322</v>
      </c>
      <c r="E25" s="37" t="s">
        <v>435</v>
      </c>
      <c r="F25" s="55" t="s">
        <v>257</v>
      </c>
      <c r="G25" s="37"/>
      <c r="H25" s="35"/>
      <c r="I25" s="37"/>
      <c r="J25" s="37"/>
      <c r="K25" s="37"/>
      <c r="L25" s="172" t="s">
        <v>243</v>
      </c>
      <c r="M25" s="37"/>
      <c r="N25" s="82" t="s">
        <v>305</v>
      </c>
    </row>
    <row r="26" spans="1:14" ht="15.75" thickTop="1" thickBot="1" x14ac:dyDescent="0.25">
      <c r="A26" s="102" t="s">
        <v>368</v>
      </c>
      <c r="B26" s="58" t="s">
        <v>345</v>
      </c>
      <c r="C26" s="33"/>
      <c r="D26" s="34"/>
      <c r="E26" s="37" t="s">
        <v>436</v>
      </c>
      <c r="F26" s="59"/>
      <c r="G26" s="37"/>
      <c r="H26" s="37"/>
      <c r="I26" s="37"/>
      <c r="J26" s="37"/>
      <c r="K26" s="37"/>
      <c r="L26" s="37"/>
      <c r="M26" s="37"/>
      <c r="N26" s="82" t="s">
        <v>306</v>
      </c>
    </row>
    <row r="27" spans="1:14" ht="25.5" thickTop="1" thickBot="1" x14ac:dyDescent="0.25">
      <c r="A27" s="102" t="s">
        <v>355</v>
      </c>
      <c r="B27" s="58"/>
      <c r="C27" s="33"/>
      <c r="D27" s="34"/>
      <c r="G27" s="38"/>
      <c r="H27" s="35"/>
      <c r="I27" s="38"/>
      <c r="J27" s="38"/>
      <c r="K27" s="38"/>
      <c r="L27" s="38"/>
      <c r="M27" s="38"/>
      <c r="N27" s="82" t="s">
        <v>307</v>
      </c>
    </row>
    <row r="28" spans="1:14" ht="25.5" thickTop="1" thickBot="1" x14ac:dyDescent="0.25">
      <c r="A28" s="103" t="s">
        <v>356</v>
      </c>
      <c r="B28" s="58"/>
      <c r="C28" s="33"/>
      <c r="D28" s="34"/>
      <c r="E28" s="40"/>
      <c r="G28" s="37"/>
      <c r="H28" s="37"/>
      <c r="I28" s="37" t="s">
        <v>262</v>
      </c>
      <c r="J28" s="37"/>
      <c r="K28" s="37"/>
      <c r="L28" s="37"/>
      <c r="M28" s="37"/>
      <c r="N28" s="84" t="s">
        <v>308</v>
      </c>
    </row>
    <row r="29" spans="1:14" ht="25.5" thickTop="1" thickBot="1" x14ac:dyDescent="0.25">
      <c r="A29" s="99" t="s">
        <v>357</v>
      </c>
      <c r="B29" s="78"/>
      <c r="C29" s="33"/>
      <c r="D29" s="34"/>
      <c r="E29" s="37"/>
      <c r="F29" s="37"/>
      <c r="G29" s="37"/>
      <c r="H29" s="37"/>
      <c r="I29" s="37" t="s">
        <v>263</v>
      </c>
      <c r="J29" s="37"/>
      <c r="K29" s="37"/>
      <c r="L29" s="37"/>
      <c r="M29" s="37"/>
      <c r="N29" s="77" t="s">
        <v>309</v>
      </c>
    </row>
    <row r="30" spans="1:14" ht="15.75" thickTop="1" thickBot="1" x14ac:dyDescent="0.25">
      <c r="A30" s="99" t="s">
        <v>358</v>
      </c>
      <c r="B30" s="80"/>
      <c r="C30" s="33"/>
      <c r="D30" s="34" t="s">
        <v>16</v>
      </c>
      <c r="E30" s="38" t="s">
        <v>260</v>
      </c>
      <c r="F30" s="38" t="s">
        <v>17</v>
      </c>
      <c r="G30" s="38" t="s">
        <v>261</v>
      </c>
      <c r="H30" s="38"/>
      <c r="I30" s="39" t="s">
        <v>266</v>
      </c>
      <c r="J30" s="38"/>
      <c r="K30" s="38"/>
      <c r="L30" s="38"/>
      <c r="M30" s="38"/>
      <c r="N30" s="79" t="s">
        <v>310</v>
      </c>
    </row>
    <row r="31" spans="1:14" ht="25.5" thickTop="1" thickBot="1" x14ac:dyDescent="0.25">
      <c r="A31" s="99" t="s">
        <v>378</v>
      </c>
      <c r="B31" s="80"/>
      <c r="C31" s="33"/>
      <c r="D31" s="34" t="s">
        <v>263</v>
      </c>
      <c r="E31" s="41" t="s">
        <v>264</v>
      </c>
      <c r="F31" s="37" t="s">
        <v>263</v>
      </c>
      <c r="G31" s="37" t="s">
        <v>264</v>
      </c>
      <c r="H31" s="37"/>
      <c r="I31" s="37"/>
      <c r="J31" s="37"/>
      <c r="K31" s="37"/>
      <c r="L31" s="37"/>
      <c r="M31" s="37"/>
    </row>
    <row r="32" spans="1:14" ht="25.5" thickTop="1" thickBot="1" x14ac:dyDescent="0.25">
      <c r="A32" s="99" t="s">
        <v>369</v>
      </c>
      <c r="B32" s="80"/>
      <c r="C32" s="33"/>
      <c r="D32" s="34"/>
      <c r="E32" s="42"/>
      <c r="F32" s="42"/>
      <c r="G32" s="42"/>
      <c r="H32" s="42"/>
      <c r="I32" s="42"/>
      <c r="J32" s="42"/>
      <c r="K32" s="42"/>
      <c r="L32" s="42"/>
      <c r="M32" s="42"/>
    </row>
    <row r="33" spans="1:13" ht="15.75" thickTop="1" thickBot="1" x14ac:dyDescent="0.25">
      <c r="A33" s="99"/>
      <c r="B33" s="80"/>
      <c r="C33" s="33"/>
      <c r="D33" s="34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15.75" thickTop="1" thickBot="1" x14ac:dyDescent="0.25">
      <c r="A34" s="160" t="s">
        <v>6</v>
      </c>
      <c r="B34" s="79" t="s">
        <v>17</v>
      </c>
      <c r="C34" s="33"/>
      <c r="D34" s="34"/>
      <c r="E34" s="38"/>
      <c r="F34" s="38"/>
      <c r="G34" s="38"/>
      <c r="H34" s="38"/>
      <c r="I34" s="38"/>
      <c r="J34" s="38"/>
      <c r="K34" s="38"/>
      <c r="L34" s="38"/>
      <c r="M34" s="38"/>
    </row>
    <row r="35" spans="1:13" ht="15.75" thickTop="1" thickBot="1" x14ac:dyDescent="0.25">
      <c r="A35" s="160" t="s">
        <v>427</v>
      </c>
      <c r="B35" s="81"/>
      <c r="C35" s="33"/>
      <c r="D35" s="34"/>
      <c r="E35" s="38"/>
      <c r="F35" s="38"/>
      <c r="G35" s="38"/>
      <c r="H35" s="38"/>
      <c r="I35" s="38"/>
      <c r="J35" s="38"/>
      <c r="K35" s="38"/>
      <c r="L35" s="38"/>
      <c r="M35" s="38"/>
    </row>
    <row r="36" spans="1:13" ht="15.75" thickTop="1" thickBot="1" x14ac:dyDescent="0.25">
      <c r="A36" s="160" t="s">
        <v>428</v>
      </c>
      <c r="B36" s="81"/>
      <c r="C36" s="33"/>
      <c r="D36" s="34"/>
      <c r="E36" s="38"/>
      <c r="F36" s="38"/>
      <c r="G36" s="38"/>
      <c r="H36" s="38"/>
      <c r="I36" s="38"/>
      <c r="J36" s="38"/>
      <c r="K36" s="38"/>
      <c r="L36" s="38"/>
      <c r="M36" s="38"/>
    </row>
    <row r="37" spans="1:13" ht="15.75" thickTop="1" thickBot="1" x14ac:dyDescent="0.25">
      <c r="A37" s="160" t="s">
        <v>429</v>
      </c>
      <c r="B37" s="81"/>
      <c r="C37" s="33"/>
      <c r="D37" s="34"/>
      <c r="E37" s="38"/>
      <c r="F37" s="38"/>
      <c r="G37" s="38"/>
      <c r="H37" s="38"/>
      <c r="I37" s="38"/>
      <c r="J37" s="38"/>
      <c r="K37" s="38"/>
      <c r="L37" s="38"/>
      <c r="M37" s="38"/>
    </row>
    <row r="38" spans="1:13" ht="15.75" thickTop="1" thickBot="1" x14ac:dyDescent="0.25">
      <c r="A38" s="160" t="s">
        <v>430</v>
      </c>
      <c r="B38" s="81"/>
      <c r="C38" s="33"/>
      <c r="D38" s="34"/>
      <c r="E38" s="43"/>
      <c r="F38" s="43"/>
      <c r="G38" s="43"/>
      <c r="H38" s="43"/>
      <c r="I38" s="43"/>
      <c r="J38" s="43"/>
      <c r="K38" s="43"/>
      <c r="L38" s="43"/>
      <c r="M38" s="43"/>
    </row>
    <row r="39" spans="1:13" ht="15.75" thickTop="1" thickBot="1" x14ac:dyDescent="0.25">
      <c r="A39" s="160" t="s">
        <v>431</v>
      </c>
      <c r="B39" s="81"/>
      <c r="C39" s="44"/>
      <c r="D39" s="45"/>
      <c r="E39" s="46"/>
      <c r="F39" s="46"/>
      <c r="G39" s="46"/>
      <c r="H39" s="46"/>
      <c r="I39" s="46"/>
      <c r="J39" s="46"/>
      <c r="K39" s="46"/>
      <c r="L39" s="46"/>
      <c r="M39" s="46"/>
    </row>
    <row r="40" spans="1:13" ht="15.75" thickTop="1" thickBot="1" x14ac:dyDescent="0.25">
      <c r="A40" s="160" t="s">
        <v>432</v>
      </c>
      <c r="B40" s="81"/>
      <c r="C40" s="44"/>
      <c r="D40" s="45"/>
      <c r="E40" s="47"/>
      <c r="F40" s="47"/>
      <c r="G40" s="48"/>
      <c r="H40" s="47"/>
      <c r="I40" s="47"/>
      <c r="J40" s="47"/>
      <c r="K40" s="47"/>
      <c r="L40" s="47"/>
      <c r="M40" s="47"/>
    </row>
    <row r="41" spans="1:13" ht="15.75" thickTop="1" thickBot="1" x14ac:dyDescent="0.25">
      <c r="A41" s="160" t="s">
        <v>459</v>
      </c>
      <c r="B41" s="81"/>
      <c r="C41" s="44"/>
      <c r="D41" s="45"/>
      <c r="E41" s="47"/>
      <c r="F41" s="47"/>
      <c r="G41" s="48"/>
      <c r="H41" s="47"/>
      <c r="I41" s="47"/>
      <c r="J41" s="47"/>
      <c r="K41" s="47"/>
      <c r="L41" s="47"/>
      <c r="M41" s="47"/>
    </row>
    <row r="42" spans="1:13" ht="17.25" thickTop="1" thickBot="1" x14ac:dyDescent="0.25">
      <c r="A42" s="5" t="s">
        <v>23</v>
      </c>
      <c r="B42" s="167" t="s">
        <v>435</v>
      </c>
      <c r="C42" s="44"/>
      <c r="D42" s="45"/>
      <c r="E42" s="49"/>
      <c r="F42" s="50"/>
      <c r="G42" s="51"/>
      <c r="H42" s="47"/>
      <c r="I42" s="47"/>
      <c r="J42" s="47"/>
      <c r="K42" s="47"/>
      <c r="L42" s="47"/>
      <c r="M42" s="47"/>
    </row>
    <row r="43" spans="1:13" ht="17.25" thickTop="1" thickBot="1" x14ac:dyDescent="0.3">
      <c r="A43" s="5" t="s">
        <v>286</v>
      </c>
      <c r="B43" s="81"/>
      <c r="C43" s="44"/>
      <c r="D43" s="45"/>
      <c r="E43" s="52"/>
      <c r="F43" s="52"/>
      <c r="G43" s="52"/>
      <c r="H43" s="52"/>
      <c r="I43" s="47"/>
      <c r="J43" s="47"/>
      <c r="K43" s="47"/>
      <c r="L43" s="47"/>
      <c r="M43" s="47"/>
    </row>
    <row r="44" spans="1:13" ht="15.75" thickTop="1" thickBot="1" x14ac:dyDescent="0.25">
      <c r="A44" s="5" t="s">
        <v>24</v>
      </c>
    </row>
    <row r="45" spans="1:13" ht="15.75" thickTop="1" thickBot="1" x14ac:dyDescent="0.25">
      <c r="A45" s="5" t="s">
        <v>25</v>
      </c>
    </row>
    <row r="46" spans="1:13" ht="15.75" thickTop="1" thickBot="1" x14ac:dyDescent="0.25">
      <c r="A46" s="5" t="s">
        <v>26</v>
      </c>
    </row>
    <row r="47" spans="1:13" ht="15.75" thickTop="1" thickBot="1" x14ac:dyDescent="0.25">
      <c r="A47" s="5" t="s">
        <v>27</v>
      </c>
    </row>
    <row r="48" spans="1:13" ht="15.75" thickTop="1" thickBot="1" x14ac:dyDescent="0.25">
      <c r="A48" s="5" t="s">
        <v>265</v>
      </c>
    </row>
    <row r="49" spans="1:2" ht="15.75" thickTop="1" thickBot="1" x14ac:dyDescent="0.25">
      <c r="A49" s="5" t="s">
        <v>287</v>
      </c>
    </row>
    <row r="50" spans="1:2" ht="15.75" thickTop="1" thickBot="1" x14ac:dyDescent="0.25">
      <c r="A50" s="5"/>
    </row>
    <row r="51" spans="1:2" ht="17.25" thickTop="1" thickBot="1" x14ac:dyDescent="0.25">
      <c r="A51" s="5" t="s">
        <v>23</v>
      </c>
      <c r="B51" s="167" t="s">
        <v>436</v>
      </c>
    </row>
    <row r="52" spans="1:2" ht="15.75" thickTop="1" thickBot="1" x14ac:dyDescent="0.25">
      <c r="A52" s="5" t="s">
        <v>286</v>
      </c>
    </row>
    <row r="53" spans="1:2" ht="15.75" thickTop="1" thickBot="1" x14ac:dyDescent="0.25">
      <c r="A53" s="5" t="s">
        <v>24</v>
      </c>
    </row>
    <row r="54" spans="1:2" ht="15.75" thickTop="1" thickBot="1" x14ac:dyDescent="0.25">
      <c r="A54" s="5" t="s">
        <v>25</v>
      </c>
    </row>
    <row r="55" spans="1:2" ht="15.75" thickTop="1" thickBot="1" x14ac:dyDescent="0.25">
      <c r="A55" s="5" t="s">
        <v>26</v>
      </c>
    </row>
    <row r="56" spans="1:2" ht="15.75" thickTop="1" thickBot="1" x14ac:dyDescent="0.25">
      <c r="A56" s="5" t="s">
        <v>27</v>
      </c>
    </row>
    <row r="57" spans="1:2" ht="15.75" thickTop="1" thickBot="1" x14ac:dyDescent="0.25">
      <c r="A57" s="5" t="s">
        <v>265</v>
      </c>
    </row>
    <row r="58" spans="1:2" ht="15.75" thickTop="1" thickBot="1" x14ac:dyDescent="0.25">
      <c r="A58" s="5" t="s">
        <v>287</v>
      </c>
    </row>
    <row r="59" spans="1:2" ht="15.75" thickTop="1" thickBot="1" x14ac:dyDescent="0.25">
      <c r="A59" s="5"/>
    </row>
    <row r="60" spans="1:2" ht="15.75" thickTop="1" thickBot="1" x14ac:dyDescent="0.25">
      <c r="A60" s="5" t="s">
        <v>438</v>
      </c>
      <c r="B60" t="s">
        <v>442</v>
      </c>
    </row>
    <row r="61" spans="1:2" ht="15.75" thickTop="1" thickBot="1" x14ac:dyDescent="0.25">
      <c r="A61" s="5" t="s">
        <v>439</v>
      </c>
    </row>
    <row r="62" spans="1:2" ht="15.75" thickTop="1" thickBot="1" x14ac:dyDescent="0.25">
      <c r="A62" s="5" t="s">
        <v>440</v>
      </c>
    </row>
    <row r="63" spans="1:2" ht="15.75" thickTop="1" thickBot="1" x14ac:dyDescent="0.25">
      <c r="A63" s="5" t="s">
        <v>441</v>
      </c>
    </row>
    <row r="64" spans="1:2" ht="15" thickTop="1" x14ac:dyDescent="0.2"/>
  </sheetData>
  <mergeCells count="3">
    <mergeCell ref="A1:K1"/>
    <mergeCell ref="A19:K19"/>
    <mergeCell ref="O1:AB1"/>
  </mergeCells>
  <conditionalFormatting sqref="H8">
    <cfRule type="cellIs" dxfId="10" priority="1" operator="equal">
      <formula>$A$22</formula>
    </cfRule>
  </conditionalFormatting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2"/>
  <dimension ref="A1:L24"/>
  <sheetViews>
    <sheetView rightToLeft="1" topLeftCell="A9" workbookViewId="0">
      <selection activeCell="D10" sqref="D10"/>
    </sheetView>
  </sheetViews>
  <sheetFormatPr defaultRowHeight="14.25" x14ac:dyDescent="0.2"/>
  <sheetData>
    <row r="1" spans="1:12" ht="15.75" thickTop="1" thickBot="1" x14ac:dyDescent="0.25">
      <c r="A1" s="6" t="s">
        <v>31</v>
      </c>
      <c r="B1" s="7" t="s">
        <v>1</v>
      </c>
      <c r="C1" s="8">
        <v>3</v>
      </c>
      <c r="D1" s="8">
        <v>4</v>
      </c>
      <c r="E1" s="8">
        <v>5</v>
      </c>
      <c r="F1" s="8">
        <v>6</v>
      </c>
      <c r="G1" s="8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</row>
    <row r="2" spans="1:12" ht="15.75" thickTop="1" thickBot="1" x14ac:dyDescent="0.25">
      <c r="A2" s="6">
        <v>0</v>
      </c>
      <c r="B2" s="7" t="s">
        <v>244</v>
      </c>
      <c r="C2" s="329"/>
      <c r="D2" s="330"/>
      <c r="E2" s="330"/>
      <c r="F2" s="330"/>
      <c r="G2" s="330"/>
      <c r="H2" s="330"/>
      <c r="I2" s="330"/>
      <c r="J2" s="330"/>
      <c r="K2" s="330"/>
      <c r="L2" s="331"/>
    </row>
    <row r="3" spans="1:12" ht="85.5" thickTop="1" thickBot="1" x14ac:dyDescent="0.25">
      <c r="A3" s="9">
        <v>1</v>
      </c>
      <c r="B3" s="10" t="s">
        <v>228</v>
      </c>
      <c r="C3" s="11" t="s">
        <v>32</v>
      </c>
      <c r="D3" s="11" t="s">
        <v>33</v>
      </c>
      <c r="E3" s="11" t="s">
        <v>34</v>
      </c>
      <c r="F3" s="11" t="s">
        <v>35</v>
      </c>
      <c r="G3" s="11" t="s">
        <v>36</v>
      </c>
      <c r="H3" s="11" t="s">
        <v>37</v>
      </c>
      <c r="I3" s="11" t="s">
        <v>38</v>
      </c>
      <c r="J3" s="11" t="s">
        <v>39</v>
      </c>
      <c r="K3" s="11" t="s">
        <v>40</v>
      </c>
      <c r="L3" s="11" t="s">
        <v>41</v>
      </c>
    </row>
    <row r="4" spans="1:12" ht="85.5" thickTop="1" thickBot="1" x14ac:dyDescent="0.25">
      <c r="A4" s="6">
        <v>2</v>
      </c>
      <c r="B4" s="12" t="s">
        <v>229</v>
      </c>
      <c r="C4" s="13" t="s">
        <v>42</v>
      </c>
      <c r="D4" s="13" t="s">
        <v>43</v>
      </c>
      <c r="E4" s="13" t="s">
        <v>44</v>
      </c>
      <c r="F4" s="13" t="s">
        <v>45</v>
      </c>
      <c r="G4" s="13" t="s">
        <v>46</v>
      </c>
      <c r="H4" s="13" t="s">
        <v>47</v>
      </c>
      <c r="I4" s="13" t="s">
        <v>48</v>
      </c>
      <c r="J4" s="13" t="s">
        <v>49</v>
      </c>
      <c r="K4" s="13" t="s">
        <v>50</v>
      </c>
      <c r="L4" s="13" t="s">
        <v>51</v>
      </c>
    </row>
    <row r="5" spans="1:12" ht="73.5" thickTop="1" thickBot="1" x14ac:dyDescent="0.25">
      <c r="A5" s="9">
        <v>3</v>
      </c>
      <c r="B5" s="14" t="s">
        <v>18</v>
      </c>
      <c r="C5" s="15" t="s">
        <v>52</v>
      </c>
      <c r="D5" s="15" t="s">
        <v>53</v>
      </c>
      <c r="E5" s="15" t="s">
        <v>54</v>
      </c>
      <c r="F5" s="15" t="s">
        <v>55</v>
      </c>
      <c r="G5" s="15" t="s">
        <v>56</v>
      </c>
      <c r="H5" s="15" t="s">
        <v>57</v>
      </c>
      <c r="I5" s="15" t="s">
        <v>58</v>
      </c>
      <c r="J5" s="15" t="s">
        <v>59</v>
      </c>
      <c r="K5" s="15" t="s">
        <v>60</v>
      </c>
      <c r="L5" s="15" t="s">
        <v>61</v>
      </c>
    </row>
    <row r="6" spans="1:12" ht="73.5" thickTop="1" thickBot="1" x14ac:dyDescent="0.25">
      <c r="A6" s="6">
        <v>4</v>
      </c>
      <c r="B6" s="7" t="s">
        <v>19</v>
      </c>
      <c r="C6" s="16" t="s">
        <v>52</v>
      </c>
      <c r="D6" s="16" t="s">
        <v>53</v>
      </c>
      <c r="E6" s="16" t="s">
        <v>54</v>
      </c>
      <c r="F6" s="16" t="s">
        <v>55</v>
      </c>
      <c r="G6" s="16" t="s">
        <v>56</v>
      </c>
      <c r="H6" s="11" t="s">
        <v>62</v>
      </c>
      <c r="I6" s="11" t="s">
        <v>58</v>
      </c>
      <c r="J6" s="11" t="s">
        <v>59</v>
      </c>
      <c r="K6" s="11" t="s">
        <v>60</v>
      </c>
      <c r="L6" s="11" t="s">
        <v>63</v>
      </c>
    </row>
    <row r="7" spans="1:12" ht="73.5" thickTop="1" thickBot="1" x14ac:dyDescent="0.25">
      <c r="A7" s="9">
        <v>5</v>
      </c>
      <c r="B7" s="14" t="s">
        <v>230</v>
      </c>
      <c r="C7" s="17" t="s">
        <v>64</v>
      </c>
      <c r="D7" s="17" t="s">
        <v>65</v>
      </c>
      <c r="E7" s="17" t="s">
        <v>66</v>
      </c>
      <c r="F7" s="17" t="s">
        <v>67</v>
      </c>
      <c r="G7" s="17" t="s">
        <v>68</v>
      </c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</row>
    <row r="8" spans="1:12" ht="85.5" thickTop="1" thickBot="1" x14ac:dyDescent="0.25">
      <c r="A8" s="6">
        <v>6</v>
      </c>
      <c r="B8" s="7" t="s">
        <v>28</v>
      </c>
      <c r="C8" s="13" t="s">
        <v>74</v>
      </c>
      <c r="D8" s="13" t="s">
        <v>75</v>
      </c>
      <c r="E8" s="13" t="s">
        <v>76</v>
      </c>
      <c r="F8" s="13" t="s">
        <v>77</v>
      </c>
      <c r="G8" s="13" t="s">
        <v>78</v>
      </c>
      <c r="H8" s="13" t="s">
        <v>79</v>
      </c>
      <c r="I8" s="13" t="s">
        <v>80</v>
      </c>
      <c r="J8" s="13" t="s">
        <v>81</v>
      </c>
      <c r="K8" s="13" t="s">
        <v>82</v>
      </c>
      <c r="L8" s="13" t="s">
        <v>83</v>
      </c>
    </row>
    <row r="9" spans="1:12" ht="109.5" thickTop="1" thickBot="1" x14ac:dyDescent="0.25">
      <c r="A9" s="6">
        <v>7</v>
      </c>
      <c r="B9" s="7" t="s">
        <v>231</v>
      </c>
      <c r="C9" s="18" t="s">
        <v>84</v>
      </c>
      <c r="D9" s="19" t="s">
        <v>85</v>
      </c>
      <c r="E9" s="20" t="s">
        <v>86</v>
      </c>
      <c r="F9" s="19" t="s">
        <v>87</v>
      </c>
      <c r="G9" s="20" t="s">
        <v>88</v>
      </c>
      <c r="H9" s="19" t="s">
        <v>89</v>
      </c>
      <c r="I9" s="20" t="s">
        <v>90</v>
      </c>
      <c r="J9" s="19" t="s">
        <v>91</v>
      </c>
      <c r="K9" s="20" t="s">
        <v>92</v>
      </c>
      <c r="L9" s="19" t="s">
        <v>93</v>
      </c>
    </row>
    <row r="10" spans="1:12" ht="61.5" thickTop="1" thickBot="1" x14ac:dyDescent="0.25">
      <c r="A10" s="6">
        <v>8</v>
      </c>
      <c r="B10" s="7" t="s">
        <v>29</v>
      </c>
      <c r="C10" s="11" t="s">
        <v>94</v>
      </c>
      <c r="D10" s="11" t="s">
        <v>95</v>
      </c>
      <c r="E10" s="11" t="s">
        <v>96</v>
      </c>
      <c r="F10" s="11" t="s">
        <v>97</v>
      </c>
      <c r="G10" s="11" t="s">
        <v>98</v>
      </c>
      <c r="H10" s="11" t="s">
        <v>99</v>
      </c>
      <c r="I10" s="11" t="s">
        <v>100</v>
      </c>
      <c r="J10" s="11" t="s">
        <v>101</v>
      </c>
      <c r="K10" s="11" t="s">
        <v>102</v>
      </c>
      <c r="L10" s="11" t="s">
        <v>103</v>
      </c>
    </row>
    <row r="11" spans="1:12" ht="73.5" thickTop="1" thickBot="1" x14ac:dyDescent="0.25">
      <c r="A11" s="6">
        <v>9</v>
      </c>
      <c r="B11" s="7" t="s">
        <v>30</v>
      </c>
      <c r="C11" s="13" t="s">
        <v>104</v>
      </c>
      <c r="D11" s="13" t="s">
        <v>105</v>
      </c>
      <c r="E11" s="13" t="s">
        <v>106</v>
      </c>
      <c r="F11" s="13" t="s">
        <v>107</v>
      </c>
      <c r="G11" s="13" t="s">
        <v>108</v>
      </c>
      <c r="H11" s="13" t="s">
        <v>109</v>
      </c>
      <c r="I11" s="13" t="s">
        <v>110</v>
      </c>
      <c r="J11" s="13" t="s">
        <v>111</v>
      </c>
      <c r="K11" s="13" t="s">
        <v>112</v>
      </c>
      <c r="L11" s="13" t="s">
        <v>113</v>
      </c>
    </row>
    <row r="12" spans="1:12" ht="73.5" thickTop="1" thickBot="1" x14ac:dyDescent="0.25">
      <c r="A12" s="6">
        <v>10</v>
      </c>
      <c r="B12" s="7" t="s">
        <v>232</v>
      </c>
      <c r="C12" s="21" t="s">
        <v>114</v>
      </c>
      <c r="D12" s="19" t="s">
        <v>115</v>
      </c>
      <c r="E12" s="20" t="s">
        <v>116</v>
      </c>
      <c r="F12" s="19" t="s">
        <v>117</v>
      </c>
      <c r="G12" s="20" t="s">
        <v>118</v>
      </c>
      <c r="H12" s="19" t="s">
        <v>119</v>
      </c>
      <c r="I12" s="20" t="s">
        <v>120</v>
      </c>
      <c r="J12" s="19" t="s">
        <v>121</v>
      </c>
      <c r="K12" s="20" t="s">
        <v>122</v>
      </c>
      <c r="L12" s="19" t="s">
        <v>123</v>
      </c>
    </row>
    <row r="13" spans="1:12" ht="217.5" thickTop="1" thickBot="1" x14ac:dyDescent="0.25">
      <c r="A13" s="6">
        <v>11</v>
      </c>
      <c r="B13" s="7" t="s">
        <v>233</v>
      </c>
      <c r="C13" s="22" t="s">
        <v>124</v>
      </c>
      <c r="D13" s="22" t="s">
        <v>125</v>
      </c>
      <c r="E13" s="22" t="s">
        <v>126</v>
      </c>
      <c r="F13" s="22" t="s">
        <v>127</v>
      </c>
      <c r="G13" s="22" t="s">
        <v>128</v>
      </c>
      <c r="H13" s="22" t="s">
        <v>129</v>
      </c>
      <c r="I13" s="22" t="s">
        <v>130</v>
      </c>
      <c r="J13" s="22" t="s">
        <v>131</v>
      </c>
      <c r="K13" s="22" t="s">
        <v>132</v>
      </c>
      <c r="L13" s="22" t="s">
        <v>133</v>
      </c>
    </row>
    <row r="14" spans="1:12" ht="85.5" thickTop="1" thickBot="1" x14ac:dyDescent="0.25">
      <c r="A14" s="6">
        <v>12</v>
      </c>
      <c r="B14" s="7" t="s">
        <v>234</v>
      </c>
      <c r="C14" s="13" t="s">
        <v>134</v>
      </c>
      <c r="D14" s="13" t="s">
        <v>135</v>
      </c>
      <c r="E14" s="13" t="s">
        <v>136</v>
      </c>
      <c r="F14" s="13" t="s">
        <v>137</v>
      </c>
      <c r="G14" s="13" t="s">
        <v>138</v>
      </c>
      <c r="H14" s="13" t="s">
        <v>139</v>
      </c>
      <c r="I14" s="13" t="s">
        <v>140</v>
      </c>
      <c r="J14" s="13" t="s">
        <v>141</v>
      </c>
      <c r="K14" s="13" t="s">
        <v>142</v>
      </c>
      <c r="L14" s="13" t="s">
        <v>143</v>
      </c>
    </row>
    <row r="15" spans="1:12" ht="97.5" thickTop="1" thickBot="1" x14ac:dyDescent="0.25">
      <c r="A15" s="6">
        <v>13</v>
      </c>
      <c r="B15" s="7" t="s">
        <v>235</v>
      </c>
      <c r="C15" s="13" t="s">
        <v>144</v>
      </c>
      <c r="D15" s="13" t="s">
        <v>145</v>
      </c>
      <c r="E15" s="13" t="s">
        <v>146</v>
      </c>
      <c r="F15" s="13" t="s">
        <v>147</v>
      </c>
      <c r="G15" s="13" t="s">
        <v>148</v>
      </c>
      <c r="H15" s="13" t="s">
        <v>149</v>
      </c>
      <c r="I15" s="13" t="s">
        <v>150</v>
      </c>
      <c r="J15" s="13" t="s">
        <v>151</v>
      </c>
      <c r="K15" s="13" t="s">
        <v>152</v>
      </c>
      <c r="L15" s="13" t="s">
        <v>153</v>
      </c>
    </row>
    <row r="16" spans="1:12" ht="85.5" thickTop="1" thickBot="1" x14ac:dyDescent="0.25">
      <c r="A16" s="6">
        <v>14</v>
      </c>
      <c r="B16" s="12" t="s">
        <v>236</v>
      </c>
      <c r="C16" s="13" t="s">
        <v>74</v>
      </c>
      <c r="D16" s="13" t="s">
        <v>75</v>
      </c>
      <c r="E16" s="13" t="s">
        <v>154</v>
      </c>
      <c r="F16" s="13" t="s">
        <v>77</v>
      </c>
      <c r="G16" s="13" t="s">
        <v>78</v>
      </c>
      <c r="H16" s="13" t="s">
        <v>155</v>
      </c>
      <c r="I16" s="13" t="s">
        <v>156</v>
      </c>
      <c r="J16" s="13" t="s">
        <v>81</v>
      </c>
      <c r="K16" s="13" t="s">
        <v>157</v>
      </c>
      <c r="L16" s="13" t="s">
        <v>158</v>
      </c>
    </row>
    <row r="17" spans="1:12" ht="61.5" thickTop="1" thickBot="1" x14ac:dyDescent="0.25">
      <c r="A17" s="6">
        <v>15</v>
      </c>
      <c r="B17" s="7" t="s">
        <v>238</v>
      </c>
      <c r="C17" s="13" t="s">
        <v>159</v>
      </c>
      <c r="D17" s="13" t="s">
        <v>160</v>
      </c>
      <c r="E17" s="13" t="s">
        <v>161</v>
      </c>
      <c r="F17" s="13" t="s">
        <v>162</v>
      </c>
      <c r="G17" s="13" t="s">
        <v>163</v>
      </c>
      <c r="H17" s="13" t="s">
        <v>164</v>
      </c>
      <c r="I17" s="13" t="s">
        <v>165</v>
      </c>
      <c r="J17" s="13" t="s">
        <v>166</v>
      </c>
      <c r="K17" s="13" t="s">
        <v>167</v>
      </c>
      <c r="L17" s="13" t="s">
        <v>168</v>
      </c>
    </row>
    <row r="18" spans="1:12" ht="73.5" thickTop="1" thickBot="1" x14ac:dyDescent="0.25">
      <c r="A18" s="6">
        <v>16</v>
      </c>
      <c r="B18" s="7" t="s">
        <v>237</v>
      </c>
      <c r="C18" s="13" t="s">
        <v>169</v>
      </c>
      <c r="D18" s="13" t="s">
        <v>170</v>
      </c>
      <c r="E18" s="13" t="s">
        <v>171</v>
      </c>
      <c r="F18" s="13" t="s">
        <v>172</v>
      </c>
      <c r="G18" s="13" t="s">
        <v>163</v>
      </c>
      <c r="H18" s="13" t="s">
        <v>173</v>
      </c>
      <c r="I18" s="13" t="s">
        <v>174</v>
      </c>
      <c r="J18" s="13" t="s">
        <v>175</v>
      </c>
      <c r="K18" s="13" t="s">
        <v>176</v>
      </c>
      <c r="L18" s="13" t="s">
        <v>177</v>
      </c>
    </row>
    <row r="19" spans="1:12" ht="42" thickTop="1" thickBot="1" x14ac:dyDescent="0.25">
      <c r="A19" s="6">
        <v>17</v>
      </c>
      <c r="B19" s="7" t="s">
        <v>239</v>
      </c>
      <c r="C19" s="23" t="s">
        <v>178</v>
      </c>
      <c r="D19" s="23" t="s">
        <v>179</v>
      </c>
      <c r="E19" s="23" t="s">
        <v>180</v>
      </c>
      <c r="F19" s="23" t="s">
        <v>181</v>
      </c>
      <c r="G19" s="23" t="s">
        <v>182</v>
      </c>
      <c r="H19" s="23" t="s">
        <v>183</v>
      </c>
      <c r="I19" s="23" t="s">
        <v>184</v>
      </c>
      <c r="J19" s="23" t="s">
        <v>185</v>
      </c>
      <c r="K19" s="23" t="s">
        <v>186</v>
      </c>
      <c r="L19" s="23" t="s">
        <v>187</v>
      </c>
    </row>
    <row r="20" spans="1:12" ht="109.5" thickTop="1" thickBot="1" x14ac:dyDescent="0.25">
      <c r="A20" s="24">
        <v>18</v>
      </c>
      <c r="B20" s="4" t="s">
        <v>240</v>
      </c>
      <c r="C20" s="25" t="s">
        <v>188</v>
      </c>
      <c r="D20" s="25" t="s">
        <v>189</v>
      </c>
      <c r="E20" s="25" t="s">
        <v>190</v>
      </c>
      <c r="F20" s="25" t="s">
        <v>191</v>
      </c>
      <c r="G20" s="25" t="s">
        <v>192</v>
      </c>
      <c r="H20" s="25" t="s">
        <v>193</v>
      </c>
      <c r="I20" s="25" t="s">
        <v>194</v>
      </c>
      <c r="J20" s="25" t="s">
        <v>195</v>
      </c>
      <c r="K20" s="25" t="s">
        <v>196</v>
      </c>
      <c r="L20" s="25" t="s">
        <v>197</v>
      </c>
    </row>
    <row r="21" spans="1:12" ht="90.75" thickTop="1" thickBot="1" x14ac:dyDescent="0.25">
      <c r="A21" s="26">
        <v>19</v>
      </c>
      <c r="B21" s="29" t="s">
        <v>241</v>
      </c>
      <c r="C21" s="2" t="s">
        <v>198</v>
      </c>
      <c r="D21" s="2" t="s">
        <v>199</v>
      </c>
      <c r="E21" s="27" t="s">
        <v>200</v>
      </c>
      <c r="F21" s="2" t="s">
        <v>201</v>
      </c>
      <c r="G21" s="2" t="s">
        <v>202</v>
      </c>
      <c r="H21" s="2" t="s">
        <v>203</v>
      </c>
      <c r="I21" s="2" t="s">
        <v>204</v>
      </c>
      <c r="J21" s="2" t="s">
        <v>205</v>
      </c>
      <c r="K21" s="2" t="s">
        <v>206</v>
      </c>
      <c r="L21" s="2" t="s">
        <v>207</v>
      </c>
    </row>
    <row r="22" spans="1:12" ht="116.25" thickTop="1" thickBot="1" x14ac:dyDescent="0.25">
      <c r="A22" s="26">
        <v>20</v>
      </c>
      <c r="B22" s="4" t="s">
        <v>242</v>
      </c>
      <c r="C22" s="28" t="s">
        <v>208</v>
      </c>
      <c r="D22" s="29" t="s">
        <v>209</v>
      </c>
      <c r="E22" s="30" t="s">
        <v>210</v>
      </c>
      <c r="F22" s="2" t="s">
        <v>211</v>
      </c>
      <c r="G22" s="2" t="s">
        <v>212</v>
      </c>
      <c r="H22" s="2" t="s">
        <v>213</v>
      </c>
      <c r="I22" s="2" t="s">
        <v>214</v>
      </c>
      <c r="J22" s="2" t="s">
        <v>215</v>
      </c>
      <c r="K22" s="2" t="s">
        <v>216</v>
      </c>
      <c r="L22" s="2" t="s">
        <v>217</v>
      </c>
    </row>
    <row r="23" spans="1:12" ht="174.75" thickTop="1" thickBot="1" x14ac:dyDescent="0.3">
      <c r="A23" s="24">
        <v>21</v>
      </c>
      <c r="B23" s="31" t="s">
        <v>243</v>
      </c>
      <c r="C23" s="32" t="s">
        <v>218</v>
      </c>
      <c r="D23" s="32" t="s">
        <v>219</v>
      </c>
      <c r="E23" s="32" t="s">
        <v>220</v>
      </c>
      <c r="F23" s="32" t="s">
        <v>221</v>
      </c>
      <c r="G23" s="2" t="s">
        <v>222</v>
      </c>
      <c r="H23" s="2" t="s">
        <v>223</v>
      </c>
      <c r="I23" s="2" t="s">
        <v>224</v>
      </c>
      <c r="J23" s="2" t="s">
        <v>225</v>
      </c>
      <c r="K23" s="2" t="s">
        <v>226</v>
      </c>
      <c r="L23" s="2" t="s">
        <v>227</v>
      </c>
    </row>
    <row r="24" spans="1:12" ht="15" thickTop="1" x14ac:dyDescent="0.2"/>
  </sheetData>
  <sheetProtection password="FEB6" sheet="1" objects="1" scenarios="1"/>
  <mergeCells count="1">
    <mergeCell ref="C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9"/>
  <dimension ref="A1:L27"/>
  <sheetViews>
    <sheetView rightToLeft="1" topLeftCell="A6" workbookViewId="0">
      <selection activeCell="E7" sqref="E7"/>
    </sheetView>
  </sheetViews>
  <sheetFormatPr defaultRowHeight="14.25" x14ac:dyDescent="0.2"/>
  <sheetData>
    <row r="1" spans="1:12" ht="15.75" thickTop="1" thickBot="1" x14ac:dyDescent="0.25">
      <c r="A1" s="6" t="s">
        <v>31</v>
      </c>
      <c r="B1" s="7" t="s">
        <v>1</v>
      </c>
      <c r="C1" s="8">
        <v>3</v>
      </c>
      <c r="D1" s="8">
        <v>4</v>
      </c>
      <c r="E1" s="8">
        <v>5</v>
      </c>
      <c r="F1" s="8">
        <v>6</v>
      </c>
      <c r="G1" s="8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</row>
    <row r="2" spans="1:12" ht="15.75" thickTop="1" thickBot="1" x14ac:dyDescent="0.25">
      <c r="A2" s="6"/>
      <c r="B2" s="7" t="s">
        <v>346</v>
      </c>
      <c r="C2" s="91"/>
      <c r="D2" s="92"/>
      <c r="E2" s="92"/>
      <c r="F2" s="92"/>
      <c r="G2" s="92"/>
      <c r="H2" s="92"/>
      <c r="I2" s="92"/>
      <c r="J2" s="92"/>
      <c r="K2" s="92"/>
      <c r="L2" s="93"/>
    </row>
    <row r="3" spans="1:12" ht="15.75" thickTop="1" thickBot="1" x14ac:dyDescent="0.25">
      <c r="A3" s="6">
        <v>0</v>
      </c>
      <c r="B3" s="7" t="s">
        <v>244</v>
      </c>
      <c r="C3" s="329"/>
      <c r="D3" s="330"/>
      <c r="E3" s="330"/>
      <c r="F3" s="330"/>
      <c r="G3" s="330"/>
      <c r="H3" s="330"/>
      <c r="I3" s="330"/>
      <c r="J3" s="330"/>
      <c r="K3" s="330"/>
      <c r="L3" s="331"/>
    </row>
    <row r="4" spans="1:12" ht="25.5" thickTop="1" thickBot="1" x14ac:dyDescent="0.25">
      <c r="A4" s="6"/>
      <c r="B4" s="37" t="s">
        <v>347</v>
      </c>
      <c r="C4" s="91"/>
      <c r="D4" s="92"/>
      <c r="E4" s="92"/>
      <c r="F4" s="92"/>
      <c r="G4" s="92"/>
      <c r="H4" s="92"/>
      <c r="I4" s="92"/>
      <c r="J4" s="92"/>
      <c r="K4" s="92"/>
      <c r="L4" s="93"/>
    </row>
    <row r="5" spans="1:12" ht="15.75" thickTop="1" thickBot="1" x14ac:dyDescent="0.25">
      <c r="A5" s="6"/>
      <c r="B5" s="37" t="s">
        <v>17</v>
      </c>
      <c r="C5" s="96"/>
      <c r="D5" s="97"/>
      <c r="E5" s="97"/>
      <c r="F5" s="97"/>
      <c r="G5" s="97"/>
      <c r="H5" s="97"/>
      <c r="I5" s="97"/>
      <c r="J5" s="97"/>
      <c r="K5" s="97"/>
      <c r="L5" s="98"/>
    </row>
    <row r="6" spans="1:12" ht="85.5" thickTop="1" thickBot="1" x14ac:dyDescent="0.25">
      <c r="A6" s="9">
        <v>1</v>
      </c>
      <c r="B6" s="10" t="s">
        <v>228</v>
      </c>
      <c r="C6" s="11" t="s">
        <v>32</v>
      </c>
      <c r="D6" s="11" t="s">
        <v>33</v>
      </c>
      <c r="E6" s="11" t="s">
        <v>34</v>
      </c>
      <c r="F6" s="11" t="s">
        <v>35</v>
      </c>
      <c r="G6" s="11" t="s">
        <v>36</v>
      </c>
      <c r="H6" s="11" t="s">
        <v>37</v>
      </c>
      <c r="I6" s="11" t="s">
        <v>38</v>
      </c>
      <c r="J6" s="11" t="s">
        <v>39</v>
      </c>
      <c r="K6" s="11" t="s">
        <v>40</v>
      </c>
      <c r="L6" s="11" t="s">
        <v>41</v>
      </c>
    </row>
    <row r="7" spans="1:12" ht="85.5" thickTop="1" thickBot="1" x14ac:dyDescent="0.25">
      <c r="A7" s="6">
        <v>2</v>
      </c>
      <c r="B7" s="12" t="s">
        <v>229</v>
      </c>
      <c r="C7" s="13" t="s">
        <v>42</v>
      </c>
      <c r="D7" s="13" t="s">
        <v>43</v>
      </c>
      <c r="E7" s="13" t="s">
        <v>44</v>
      </c>
      <c r="F7" s="13" t="s">
        <v>45</v>
      </c>
      <c r="G7" s="13" t="s">
        <v>46</v>
      </c>
      <c r="H7" s="13" t="s">
        <v>47</v>
      </c>
      <c r="I7" s="13" t="s">
        <v>48</v>
      </c>
      <c r="J7" s="13" t="s">
        <v>49</v>
      </c>
      <c r="K7" s="13" t="s">
        <v>50</v>
      </c>
      <c r="L7" s="13" t="s">
        <v>51</v>
      </c>
    </row>
    <row r="8" spans="1:12" ht="73.5" thickTop="1" thickBot="1" x14ac:dyDescent="0.25">
      <c r="A8" s="9">
        <v>3</v>
      </c>
      <c r="B8" s="14" t="s">
        <v>18</v>
      </c>
      <c r="C8" s="15" t="s">
        <v>52</v>
      </c>
      <c r="D8" s="15" t="s">
        <v>53</v>
      </c>
      <c r="E8" s="15" t="s">
        <v>54</v>
      </c>
      <c r="F8" s="15" t="s">
        <v>55</v>
      </c>
      <c r="G8" s="15" t="s">
        <v>56</v>
      </c>
      <c r="H8" s="15" t="s">
        <v>57</v>
      </c>
      <c r="I8" s="15" t="s">
        <v>58</v>
      </c>
      <c r="J8" s="15" t="s">
        <v>59</v>
      </c>
      <c r="K8" s="15" t="s">
        <v>60</v>
      </c>
      <c r="L8" s="15" t="s">
        <v>61</v>
      </c>
    </row>
    <row r="9" spans="1:12" ht="73.5" thickTop="1" thickBot="1" x14ac:dyDescent="0.25">
      <c r="A9" s="6">
        <v>4</v>
      </c>
      <c r="B9" s="7" t="s">
        <v>19</v>
      </c>
      <c r="C9" s="16" t="s">
        <v>52</v>
      </c>
      <c r="D9" s="16" t="s">
        <v>53</v>
      </c>
      <c r="E9" s="16" t="s">
        <v>54</v>
      </c>
      <c r="F9" s="16" t="s">
        <v>55</v>
      </c>
      <c r="G9" s="16" t="s">
        <v>56</v>
      </c>
      <c r="H9" s="11" t="s">
        <v>62</v>
      </c>
      <c r="I9" s="11" t="s">
        <v>58</v>
      </c>
      <c r="J9" s="11" t="s">
        <v>59</v>
      </c>
      <c r="K9" s="11" t="s">
        <v>60</v>
      </c>
      <c r="L9" s="11" t="s">
        <v>63</v>
      </c>
    </row>
    <row r="10" spans="1:12" ht="73.5" thickTop="1" thickBot="1" x14ac:dyDescent="0.25">
      <c r="A10" s="9">
        <v>5</v>
      </c>
      <c r="B10" s="14" t="s">
        <v>230</v>
      </c>
      <c r="C10" s="17" t="s">
        <v>64</v>
      </c>
      <c r="D10" s="17" t="s">
        <v>65</v>
      </c>
      <c r="E10" s="17" t="s">
        <v>66</v>
      </c>
      <c r="F10" s="17" t="s">
        <v>67</v>
      </c>
      <c r="G10" s="17" t="s">
        <v>68</v>
      </c>
      <c r="H10" s="17" t="s">
        <v>69</v>
      </c>
      <c r="I10" s="17" t="s">
        <v>70</v>
      </c>
      <c r="J10" s="17" t="s">
        <v>71</v>
      </c>
      <c r="K10" s="17" t="s">
        <v>72</v>
      </c>
      <c r="L10" s="17" t="s">
        <v>73</v>
      </c>
    </row>
    <row r="11" spans="1:12" ht="85.5" thickTop="1" thickBot="1" x14ac:dyDescent="0.25">
      <c r="A11" s="6">
        <v>6</v>
      </c>
      <c r="B11" s="7" t="s">
        <v>28</v>
      </c>
      <c r="C11" s="13" t="s">
        <v>74</v>
      </c>
      <c r="D11" s="13" t="s">
        <v>75</v>
      </c>
      <c r="E11" s="13" t="s">
        <v>76</v>
      </c>
      <c r="F11" s="13" t="s">
        <v>77</v>
      </c>
      <c r="G11" s="13" t="s">
        <v>78</v>
      </c>
      <c r="H11" s="13" t="s">
        <v>79</v>
      </c>
      <c r="I11" s="13" t="s">
        <v>80</v>
      </c>
      <c r="J11" s="13" t="s">
        <v>81</v>
      </c>
      <c r="K11" s="13" t="s">
        <v>82</v>
      </c>
      <c r="L11" s="13" t="s">
        <v>83</v>
      </c>
    </row>
    <row r="12" spans="1:12" ht="109.5" thickTop="1" thickBot="1" x14ac:dyDescent="0.25">
      <c r="A12" s="6">
        <v>7</v>
      </c>
      <c r="B12" s="7" t="s">
        <v>231</v>
      </c>
      <c r="C12" s="18" t="s">
        <v>84</v>
      </c>
      <c r="D12" s="19" t="s">
        <v>85</v>
      </c>
      <c r="E12" s="20" t="s">
        <v>86</v>
      </c>
      <c r="F12" s="19" t="s">
        <v>87</v>
      </c>
      <c r="G12" s="20" t="s">
        <v>88</v>
      </c>
      <c r="H12" s="19" t="s">
        <v>89</v>
      </c>
      <c r="I12" s="20" t="s">
        <v>90</v>
      </c>
      <c r="J12" s="19" t="s">
        <v>91</v>
      </c>
      <c r="K12" s="20" t="s">
        <v>92</v>
      </c>
      <c r="L12" s="19" t="s">
        <v>93</v>
      </c>
    </row>
    <row r="13" spans="1:12" ht="61.5" thickTop="1" thickBot="1" x14ac:dyDescent="0.25">
      <c r="A13" s="6">
        <v>8</v>
      </c>
      <c r="B13" s="7" t="s">
        <v>29</v>
      </c>
      <c r="C13" s="11" t="s">
        <v>94</v>
      </c>
      <c r="D13" s="11" t="s">
        <v>95</v>
      </c>
      <c r="E13" s="11" t="s">
        <v>96</v>
      </c>
      <c r="F13" s="11" t="s">
        <v>97</v>
      </c>
      <c r="G13" s="11" t="s">
        <v>98</v>
      </c>
      <c r="H13" s="11" t="s">
        <v>99</v>
      </c>
      <c r="I13" s="11" t="s">
        <v>100</v>
      </c>
      <c r="J13" s="11" t="s">
        <v>101</v>
      </c>
      <c r="K13" s="11" t="s">
        <v>102</v>
      </c>
      <c r="L13" s="11" t="s">
        <v>103</v>
      </c>
    </row>
    <row r="14" spans="1:12" ht="73.5" thickTop="1" thickBot="1" x14ac:dyDescent="0.25">
      <c r="A14" s="6">
        <v>9</v>
      </c>
      <c r="B14" s="7" t="s">
        <v>30</v>
      </c>
      <c r="C14" s="13" t="s">
        <v>104</v>
      </c>
      <c r="D14" s="13" t="s">
        <v>105</v>
      </c>
      <c r="E14" s="13" t="s">
        <v>106</v>
      </c>
      <c r="F14" s="13" t="s">
        <v>107</v>
      </c>
      <c r="G14" s="13" t="s">
        <v>108</v>
      </c>
      <c r="H14" s="13" t="s">
        <v>109</v>
      </c>
      <c r="I14" s="13" t="s">
        <v>110</v>
      </c>
      <c r="J14" s="13" t="s">
        <v>111</v>
      </c>
      <c r="K14" s="13" t="s">
        <v>112</v>
      </c>
      <c r="L14" s="13" t="s">
        <v>113</v>
      </c>
    </row>
    <row r="15" spans="1:12" ht="73.5" thickTop="1" thickBot="1" x14ac:dyDescent="0.25">
      <c r="A15" s="6">
        <v>10</v>
      </c>
      <c r="B15" s="7" t="s">
        <v>232</v>
      </c>
      <c r="C15" s="21" t="s">
        <v>114</v>
      </c>
      <c r="D15" s="19" t="s">
        <v>115</v>
      </c>
      <c r="E15" s="20" t="s">
        <v>116</v>
      </c>
      <c r="F15" s="19" t="s">
        <v>117</v>
      </c>
      <c r="G15" s="20" t="s">
        <v>118</v>
      </c>
      <c r="H15" s="19" t="s">
        <v>119</v>
      </c>
      <c r="I15" s="20" t="s">
        <v>120</v>
      </c>
      <c r="J15" s="19" t="s">
        <v>121</v>
      </c>
      <c r="K15" s="20" t="s">
        <v>122</v>
      </c>
      <c r="L15" s="19" t="s">
        <v>123</v>
      </c>
    </row>
    <row r="16" spans="1:12" ht="217.5" thickTop="1" thickBot="1" x14ac:dyDescent="0.25">
      <c r="A16" s="6">
        <v>11</v>
      </c>
      <c r="B16" s="7" t="s">
        <v>233</v>
      </c>
      <c r="C16" s="22" t="s">
        <v>124</v>
      </c>
      <c r="D16" s="22" t="s">
        <v>125</v>
      </c>
      <c r="E16" s="22" t="s">
        <v>126</v>
      </c>
      <c r="F16" s="22" t="s">
        <v>127</v>
      </c>
      <c r="G16" s="22" t="s">
        <v>128</v>
      </c>
      <c r="H16" s="22" t="s">
        <v>129</v>
      </c>
      <c r="I16" s="22" t="s">
        <v>130</v>
      </c>
      <c r="J16" s="22" t="s">
        <v>131</v>
      </c>
      <c r="K16" s="22" t="s">
        <v>132</v>
      </c>
      <c r="L16" s="22" t="s">
        <v>133</v>
      </c>
    </row>
    <row r="17" spans="1:12" ht="85.5" thickTop="1" thickBot="1" x14ac:dyDescent="0.25">
      <c r="A17" s="6">
        <v>12</v>
      </c>
      <c r="B17" s="7" t="s">
        <v>234</v>
      </c>
      <c r="C17" s="13" t="s">
        <v>134</v>
      </c>
      <c r="D17" s="13" t="s">
        <v>135</v>
      </c>
      <c r="E17" s="13" t="s">
        <v>136</v>
      </c>
      <c r="F17" s="13" t="s">
        <v>137</v>
      </c>
      <c r="G17" s="13" t="s">
        <v>138</v>
      </c>
      <c r="H17" s="13" t="s">
        <v>139</v>
      </c>
      <c r="I17" s="13" t="s">
        <v>140</v>
      </c>
      <c r="J17" s="13" t="s">
        <v>141</v>
      </c>
      <c r="K17" s="13" t="s">
        <v>142</v>
      </c>
      <c r="L17" s="13" t="s">
        <v>143</v>
      </c>
    </row>
    <row r="18" spans="1:12" ht="97.5" thickTop="1" thickBot="1" x14ac:dyDescent="0.25">
      <c r="A18" s="6">
        <v>13</v>
      </c>
      <c r="B18" s="7" t="s">
        <v>235</v>
      </c>
      <c r="C18" s="13" t="s">
        <v>144</v>
      </c>
      <c r="D18" s="13" t="s">
        <v>145</v>
      </c>
      <c r="E18" s="13" t="s">
        <v>146</v>
      </c>
      <c r="F18" s="13" t="s">
        <v>147</v>
      </c>
      <c r="G18" s="13" t="s">
        <v>148</v>
      </c>
      <c r="H18" s="13" t="s">
        <v>149</v>
      </c>
      <c r="I18" s="13" t="s">
        <v>150</v>
      </c>
      <c r="J18" s="13" t="s">
        <v>151</v>
      </c>
      <c r="K18" s="13" t="s">
        <v>152</v>
      </c>
      <c r="L18" s="13" t="s">
        <v>153</v>
      </c>
    </row>
    <row r="19" spans="1:12" ht="85.5" thickTop="1" thickBot="1" x14ac:dyDescent="0.25">
      <c r="A19" s="6">
        <v>14</v>
      </c>
      <c r="B19" s="12" t="s">
        <v>236</v>
      </c>
      <c r="C19" s="13" t="s">
        <v>74</v>
      </c>
      <c r="D19" s="13" t="s">
        <v>75</v>
      </c>
      <c r="E19" s="13" t="s">
        <v>154</v>
      </c>
      <c r="F19" s="13" t="s">
        <v>77</v>
      </c>
      <c r="G19" s="13" t="s">
        <v>78</v>
      </c>
      <c r="H19" s="13" t="s">
        <v>155</v>
      </c>
      <c r="I19" s="13" t="s">
        <v>156</v>
      </c>
      <c r="J19" s="13" t="s">
        <v>81</v>
      </c>
      <c r="K19" s="13" t="s">
        <v>157</v>
      </c>
      <c r="L19" s="13" t="s">
        <v>158</v>
      </c>
    </row>
    <row r="20" spans="1:12" ht="61.5" thickTop="1" thickBot="1" x14ac:dyDescent="0.25">
      <c r="A20" s="6">
        <v>15</v>
      </c>
      <c r="B20" s="7" t="s">
        <v>238</v>
      </c>
      <c r="C20" s="13" t="s">
        <v>159</v>
      </c>
      <c r="D20" s="13" t="s">
        <v>160</v>
      </c>
      <c r="E20" s="13" t="s">
        <v>161</v>
      </c>
      <c r="F20" s="13" t="s">
        <v>162</v>
      </c>
      <c r="G20" s="13" t="s">
        <v>163</v>
      </c>
      <c r="H20" s="13" t="s">
        <v>164</v>
      </c>
      <c r="I20" s="13" t="s">
        <v>165</v>
      </c>
      <c r="J20" s="13" t="s">
        <v>166</v>
      </c>
      <c r="K20" s="13" t="s">
        <v>167</v>
      </c>
      <c r="L20" s="13" t="s">
        <v>168</v>
      </c>
    </row>
    <row r="21" spans="1:12" ht="73.5" thickTop="1" thickBot="1" x14ac:dyDescent="0.25">
      <c r="A21" s="6">
        <v>16</v>
      </c>
      <c r="B21" s="7" t="s">
        <v>237</v>
      </c>
      <c r="C21" s="13" t="s">
        <v>169</v>
      </c>
      <c r="D21" s="13" t="s">
        <v>170</v>
      </c>
      <c r="E21" s="13" t="s">
        <v>171</v>
      </c>
      <c r="F21" s="13" t="s">
        <v>172</v>
      </c>
      <c r="G21" s="13" t="s">
        <v>163</v>
      </c>
      <c r="H21" s="13" t="s">
        <v>173</v>
      </c>
      <c r="I21" s="13" t="s">
        <v>174</v>
      </c>
      <c r="J21" s="13" t="s">
        <v>175</v>
      </c>
      <c r="K21" s="13" t="s">
        <v>176</v>
      </c>
      <c r="L21" s="13" t="s">
        <v>177</v>
      </c>
    </row>
    <row r="22" spans="1:12" ht="42" thickTop="1" thickBot="1" x14ac:dyDescent="0.25">
      <c r="A22" s="6">
        <v>17</v>
      </c>
      <c r="B22" s="7" t="s">
        <v>239</v>
      </c>
      <c r="C22" s="23" t="s">
        <v>178</v>
      </c>
      <c r="D22" s="23" t="s">
        <v>179</v>
      </c>
      <c r="E22" s="23" t="s">
        <v>180</v>
      </c>
      <c r="F22" s="23" t="s">
        <v>181</v>
      </c>
      <c r="G22" s="23" t="s">
        <v>182</v>
      </c>
      <c r="H22" s="23" t="s">
        <v>183</v>
      </c>
      <c r="I22" s="23" t="s">
        <v>184</v>
      </c>
      <c r="J22" s="23" t="s">
        <v>185</v>
      </c>
      <c r="K22" s="23" t="s">
        <v>186</v>
      </c>
      <c r="L22" s="23" t="s">
        <v>187</v>
      </c>
    </row>
    <row r="23" spans="1:12" ht="109.5" thickTop="1" thickBot="1" x14ac:dyDescent="0.25">
      <c r="A23" s="24">
        <v>18</v>
      </c>
      <c r="B23" s="4" t="s">
        <v>240</v>
      </c>
      <c r="C23" s="25" t="s">
        <v>188</v>
      </c>
      <c r="D23" s="25" t="s">
        <v>189</v>
      </c>
      <c r="E23" s="25" t="s">
        <v>190</v>
      </c>
      <c r="F23" s="25" t="s">
        <v>191</v>
      </c>
      <c r="G23" s="25" t="s">
        <v>192</v>
      </c>
      <c r="H23" s="25" t="s">
        <v>193</v>
      </c>
      <c r="I23" s="25" t="s">
        <v>194</v>
      </c>
      <c r="J23" s="25" t="s">
        <v>195</v>
      </c>
      <c r="K23" s="25" t="s">
        <v>196</v>
      </c>
      <c r="L23" s="25" t="s">
        <v>197</v>
      </c>
    </row>
    <row r="24" spans="1:12" ht="90.75" thickTop="1" thickBot="1" x14ac:dyDescent="0.25">
      <c r="A24" s="26">
        <v>19</v>
      </c>
      <c r="B24" s="29" t="s">
        <v>241</v>
      </c>
      <c r="C24" s="2" t="s">
        <v>198</v>
      </c>
      <c r="D24" s="2" t="s">
        <v>199</v>
      </c>
      <c r="E24" s="27" t="s">
        <v>200</v>
      </c>
      <c r="F24" s="2" t="s">
        <v>201</v>
      </c>
      <c r="G24" s="2" t="s">
        <v>202</v>
      </c>
      <c r="H24" s="2" t="s">
        <v>203</v>
      </c>
      <c r="I24" s="2" t="s">
        <v>204</v>
      </c>
      <c r="J24" s="2" t="s">
        <v>205</v>
      </c>
      <c r="K24" s="2" t="s">
        <v>206</v>
      </c>
      <c r="L24" s="2" t="s">
        <v>207</v>
      </c>
    </row>
    <row r="25" spans="1:12" ht="116.25" thickTop="1" thickBot="1" x14ac:dyDescent="0.25">
      <c r="A25" s="26">
        <v>20</v>
      </c>
      <c r="B25" s="4" t="s">
        <v>242</v>
      </c>
      <c r="C25" s="28" t="s">
        <v>208</v>
      </c>
      <c r="D25" s="29" t="s">
        <v>209</v>
      </c>
      <c r="E25" s="30" t="s">
        <v>210</v>
      </c>
      <c r="F25" s="2" t="s">
        <v>211</v>
      </c>
      <c r="G25" s="2" t="s">
        <v>212</v>
      </c>
      <c r="H25" s="2" t="s">
        <v>213</v>
      </c>
      <c r="I25" s="2" t="s">
        <v>214</v>
      </c>
      <c r="J25" s="2" t="s">
        <v>215</v>
      </c>
      <c r="K25" s="2" t="s">
        <v>216</v>
      </c>
      <c r="L25" s="2" t="s">
        <v>217</v>
      </c>
    </row>
    <row r="26" spans="1:12" ht="174.75" thickTop="1" thickBot="1" x14ac:dyDescent="0.3">
      <c r="A26" s="24">
        <v>21</v>
      </c>
      <c r="B26" s="31" t="s">
        <v>243</v>
      </c>
      <c r="C26" s="32" t="s">
        <v>218</v>
      </c>
      <c r="D26" s="32" t="s">
        <v>219</v>
      </c>
      <c r="E26" s="32" t="s">
        <v>220</v>
      </c>
      <c r="F26" s="32" t="s">
        <v>221</v>
      </c>
      <c r="G26" s="2" t="s">
        <v>222</v>
      </c>
      <c r="H26" s="2" t="s">
        <v>223</v>
      </c>
      <c r="I26" s="2" t="s">
        <v>224</v>
      </c>
      <c r="J26" s="2" t="s">
        <v>225</v>
      </c>
      <c r="K26" s="2" t="s">
        <v>226</v>
      </c>
      <c r="L26" s="2" t="s">
        <v>227</v>
      </c>
    </row>
    <row r="27" spans="1:12" ht="15" thickTop="1" x14ac:dyDescent="0.2"/>
  </sheetData>
  <mergeCells count="1">
    <mergeCell ref="C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9</vt:i4>
      </vt:variant>
      <vt:variant>
        <vt:lpstr>نطاقات تمت تسميتها</vt:lpstr>
      </vt:variant>
      <vt:variant>
        <vt:i4>88</vt:i4>
      </vt:variant>
    </vt:vector>
  </HeadingPairs>
  <TitlesOfParts>
    <vt:vector size="97" baseType="lpstr">
      <vt:lpstr>date</vt:lpstr>
      <vt:lpstr>الشاشة الرئيسيىة</vt:lpstr>
      <vt:lpstr>البرنامج</vt:lpstr>
      <vt:lpstr>خلاصةبرنامج</vt:lpstr>
      <vt:lpstr>تقرير الانجاز الشهري</vt:lpstr>
      <vt:lpstr>الخلاصة</vt:lpstr>
      <vt:lpstr>Q1</vt:lpstr>
      <vt:lpstr>Q2</vt:lpstr>
      <vt:lpstr>Q3</vt:lpstr>
      <vt:lpstr>ldate</vt:lpstr>
      <vt:lpstr>البرنامج!Print_Area</vt:lpstr>
      <vt:lpstr>الخلاصة!Print_Area</vt:lpstr>
      <vt:lpstr>'الشاشة الرئيسيىة'!Print_Area</vt:lpstr>
      <vt:lpstr>'تقرير الانجاز الشهري'!Print_Area</vt:lpstr>
      <vt:lpstr>خلاصةبرنامج!Print_Area</vt:lpstr>
      <vt:lpstr>أداء.الطلبة.والتقييم</vt:lpstr>
      <vt:lpstr>إدارة.الموارد</vt:lpstr>
      <vt:lpstr>إدارة.الموارد.f</vt:lpstr>
      <vt:lpstr>إدارة.الموارد.m</vt:lpstr>
      <vt:lpstr>الاتصال.والتواصل</vt:lpstr>
      <vt:lpstr>الاتصال.والتواصل.f</vt:lpstr>
      <vt:lpstr>الاتصال.والتواصل.m</vt:lpstr>
      <vt:lpstr>الإدارة</vt:lpstr>
      <vt:lpstr>date!الأساليب</vt:lpstr>
      <vt:lpstr>'الشاشة الرئيسيىة'!الأساليب</vt:lpstr>
      <vt:lpstr>الأساليب</vt:lpstr>
      <vt:lpstr>الأسبوع</vt:lpstr>
      <vt:lpstr>date!التخصص</vt:lpstr>
      <vt:lpstr>التخطيط</vt:lpstr>
      <vt:lpstr>التخطيط.والتقييم</vt:lpstr>
      <vt:lpstr>التخطيط.والتقييم.f</vt:lpstr>
      <vt:lpstr>التخطيط.والتقييم.m</vt:lpstr>
      <vt:lpstr>التربية.الاسلامية</vt:lpstr>
      <vt:lpstr>التعلم.المتمركز.حول.الطالب</vt:lpstr>
      <vt:lpstr>التعلم.المتمركز.حول.الطالب.f</vt:lpstr>
      <vt:lpstr>التعلم.المتمركز.حول.الطالب.m</vt:lpstr>
      <vt:lpstr>التعلم.المتمركز.حول.الطالب.ة.m</vt:lpstr>
      <vt:lpstr>التعليم.والتعلم</vt:lpstr>
      <vt:lpstr>التمكين</vt:lpstr>
      <vt:lpstr>التنمية.المهننية</vt:lpstr>
      <vt:lpstr>التنمية.المهننية.m</vt:lpstr>
      <vt:lpstr>التنمية.المهنية</vt:lpstr>
      <vt:lpstr>التنمية.المهنية.f</vt:lpstr>
      <vt:lpstr>الحاسوب</vt:lpstr>
      <vt:lpstr>الرياضيات</vt:lpstr>
      <vt:lpstr>العلوم</vt:lpstr>
      <vt:lpstr>القيادة.المتمركزة.حول.التعلم</vt:lpstr>
      <vt:lpstr>القيادة.المتمركزة.حول.المتعلم</vt:lpstr>
      <vt:lpstr>القيادة.المتمركزو</vt:lpstr>
      <vt:lpstr>القيادة.والإدارة</vt:lpstr>
      <vt:lpstr>القيادة.والقيم.والرؤية</vt:lpstr>
      <vt:lpstr>القيادة.والقيم.والرؤية.f</vt:lpstr>
      <vt:lpstr>القيادة.والقيم.والرؤية.m</vt:lpstr>
      <vt:lpstr>اللغة.الانجليزية</vt:lpstr>
      <vt:lpstr>اللغة.العربية</vt:lpstr>
      <vt:lpstr>اللغة.الفرنسية</vt:lpstr>
      <vt:lpstr>المدرسةوالمجتمع</vt:lpstr>
      <vt:lpstr>المناهج.والتدريس</vt:lpstr>
      <vt:lpstr>اليوم</vt:lpstr>
      <vt:lpstr>اناث</vt:lpstr>
      <vt:lpstr>أيام.العطل.الرسمية</vt:lpstr>
      <vt:lpstr>بيئة.الطالب</vt:lpstr>
      <vt:lpstr>تاريخ</vt:lpstr>
      <vt:lpstr>تخصص</vt:lpstr>
      <vt:lpstr>تربية.خاصة</vt:lpstr>
      <vt:lpstr>تربية.رياضية</vt:lpstr>
      <vt:lpstr>تربية.فنية</vt:lpstr>
      <vt:lpstr>تربية.مهنية</vt:lpstr>
      <vt:lpstr>تربية.موسيقية</vt:lpstr>
      <vt:lpstr>تربية.وطنية</vt:lpstr>
      <vt:lpstr>تركيز.المدرسة</vt:lpstr>
      <vt:lpstr>تعلم.وتعليم</vt:lpstr>
      <vt:lpstr>جغرافيا</vt:lpstr>
      <vt:lpstr>جنس</vt:lpstr>
      <vt:lpstr>دعم.التعلم</vt:lpstr>
      <vt:lpstr>ذكور</vt:lpstr>
      <vt:lpstr>رياض.أطفال</vt:lpstr>
      <vt:lpstr>رئيس.قسم</vt:lpstr>
      <vt:lpstr>عضو.قسم</vt:lpstr>
      <vt:lpstr>فروع.تعليم.مهني</vt:lpstr>
      <vt:lpstr>فئة</vt:lpstr>
      <vt:lpstr>قيادة</vt:lpstr>
      <vt:lpstr>مبرر</vt:lpstr>
      <vt:lpstr>مدرسة</vt:lpstr>
      <vt:lpstr>مدير</vt:lpstr>
      <vt:lpstr>مدير.مدرسة</vt:lpstr>
      <vt:lpstr>مرحلة.ر</vt:lpstr>
      <vt:lpstr>مرحلة.ع</vt:lpstr>
      <vt:lpstr>مشاركة.المجتمع</vt:lpstr>
      <vt:lpstr>مشاركة.اولياء.الأمور</vt:lpstr>
      <vt:lpstr>مشرف</vt:lpstr>
      <vt:lpstr>date!معلم</vt:lpstr>
      <vt:lpstr>معلم</vt:lpstr>
      <vt:lpstr>معلمة</vt:lpstr>
      <vt:lpstr>date!وظيفة</vt:lpstr>
      <vt:lpstr>'الشاشة الرئيسيىة'!وظيفة</vt:lpstr>
      <vt:lpstr>وظيفة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Mahdi</cp:lastModifiedBy>
  <cp:lastPrinted>2021-08-31T23:19:54Z</cp:lastPrinted>
  <dcterms:created xsi:type="dcterms:W3CDTF">2019-11-06T21:59:41Z</dcterms:created>
  <dcterms:modified xsi:type="dcterms:W3CDTF">2021-09-01T01:39:48Z</dcterms:modified>
</cp:coreProperties>
</file>